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zinil\Downloads\"/>
    </mc:Choice>
  </mc:AlternateContent>
  <xr:revisionPtr revIDLastSave="0" documentId="13_ncr:1_{1CBF8074-812C-4E5D-BA41-09652A517D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aming CoopVoce Impres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109" i="1" l="1"/>
  <c r="X109" i="1"/>
  <c r="T109" i="1"/>
  <c r="P109" i="1"/>
  <c r="L109" i="1"/>
  <c r="H109" i="1"/>
  <c r="AB108" i="1"/>
  <c r="X108" i="1"/>
  <c r="T108" i="1"/>
  <c r="P108" i="1"/>
  <c r="L108" i="1"/>
  <c r="H108" i="1"/>
  <c r="AB107" i="1"/>
  <c r="X107" i="1"/>
  <c r="T107" i="1"/>
  <c r="P107" i="1"/>
  <c r="L107" i="1"/>
  <c r="H107" i="1"/>
  <c r="AB106" i="1"/>
  <c r="X106" i="1"/>
  <c r="T106" i="1"/>
  <c r="P106" i="1"/>
  <c r="L106" i="1"/>
  <c r="H106" i="1"/>
  <c r="AB105" i="1"/>
  <c r="X105" i="1"/>
  <c r="T105" i="1"/>
  <c r="P105" i="1"/>
  <c r="L105" i="1"/>
  <c r="H105" i="1"/>
  <c r="AE98" i="1"/>
  <c r="AA98" i="1"/>
  <c r="W98" i="1"/>
  <c r="S98" i="1"/>
  <c r="L98" i="1"/>
  <c r="H98" i="1"/>
  <c r="AE97" i="1"/>
  <c r="AA97" i="1"/>
  <c r="W97" i="1"/>
  <c r="S97" i="1"/>
  <c r="L97" i="1"/>
  <c r="H97" i="1"/>
  <c r="AE96" i="1"/>
  <c r="AA96" i="1"/>
  <c r="W96" i="1"/>
  <c r="S96" i="1"/>
  <c r="L96" i="1"/>
  <c r="H96" i="1"/>
  <c r="AE95" i="1"/>
  <c r="AA95" i="1"/>
  <c r="W95" i="1"/>
  <c r="S95" i="1"/>
  <c r="L95" i="1"/>
  <c r="H95" i="1"/>
  <c r="AE94" i="1"/>
  <c r="AA94" i="1"/>
  <c r="W94" i="1"/>
  <c r="S94" i="1"/>
  <c r="F84" i="1"/>
  <c r="F83" i="1"/>
  <c r="F82" i="1"/>
  <c r="F81" i="1"/>
  <c r="F80" i="1"/>
  <c r="AB73" i="1"/>
  <c r="Z73" i="1"/>
  <c r="X73" i="1"/>
  <c r="V73" i="1"/>
  <c r="T73" i="1"/>
  <c r="R73" i="1"/>
  <c r="P73" i="1"/>
  <c r="N73" i="1"/>
  <c r="L73" i="1"/>
  <c r="J73" i="1"/>
  <c r="H73" i="1"/>
  <c r="F73" i="1"/>
  <c r="AB72" i="1"/>
  <c r="Z72" i="1"/>
  <c r="X72" i="1"/>
  <c r="V72" i="1"/>
  <c r="T72" i="1"/>
  <c r="R72" i="1"/>
  <c r="P72" i="1"/>
  <c r="N72" i="1"/>
  <c r="L72" i="1"/>
  <c r="J72" i="1"/>
  <c r="H72" i="1"/>
  <c r="F72" i="1"/>
  <c r="AB71" i="1"/>
  <c r="Z71" i="1"/>
  <c r="X71" i="1"/>
  <c r="V71" i="1"/>
  <c r="T71" i="1"/>
  <c r="R71" i="1"/>
  <c r="P71" i="1"/>
  <c r="N71" i="1"/>
  <c r="L71" i="1"/>
  <c r="J71" i="1"/>
  <c r="H71" i="1"/>
  <c r="F71" i="1"/>
  <c r="AB70" i="1"/>
  <c r="Z70" i="1"/>
  <c r="X70" i="1"/>
  <c r="V70" i="1"/>
  <c r="T70" i="1"/>
  <c r="R70" i="1"/>
  <c r="P70" i="1"/>
  <c r="N70" i="1"/>
  <c r="L70" i="1"/>
  <c r="J70" i="1"/>
  <c r="H70" i="1"/>
  <c r="F70" i="1"/>
  <c r="AB69" i="1"/>
  <c r="Z69" i="1"/>
  <c r="X69" i="1"/>
  <c r="V69" i="1"/>
  <c r="T69" i="1"/>
  <c r="R69" i="1"/>
  <c r="P69" i="1"/>
  <c r="N69" i="1"/>
  <c r="L69" i="1"/>
  <c r="J69" i="1"/>
  <c r="H69" i="1"/>
  <c r="F69" i="1"/>
  <c r="J62" i="1"/>
  <c r="H62" i="1"/>
  <c r="F62" i="1"/>
  <c r="J61" i="1"/>
  <c r="H61" i="1"/>
  <c r="F61" i="1"/>
  <c r="J60" i="1"/>
  <c r="H60" i="1"/>
  <c r="F60" i="1"/>
  <c r="J59" i="1"/>
  <c r="H59" i="1"/>
  <c r="F59" i="1"/>
  <c r="J58" i="1"/>
  <c r="F58" i="1"/>
  <c r="AB51" i="1"/>
  <c r="X51" i="1"/>
  <c r="T51" i="1"/>
  <c r="P51" i="1"/>
  <c r="L51" i="1"/>
  <c r="H51" i="1"/>
  <c r="AB50" i="1"/>
  <c r="X50" i="1"/>
  <c r="T50" i="1"/>
  <c r="P50" i="1"/>
  <c r="L50" i="1"/>
  <c r="H50" i="1"/>
  <c r="AB49" i="1"/>
  <c r="X49" i="1"/>
  <c r="T49" i="1"/>
  <c r="P49" i="1"/>
  <c r="L49" i="1"/>
  <c r="H49" i="1"/>
  <c r="AB48" i="1"/>
  <c r="X48" i="1"/>
  <c r="T48" i="1"/>
  <c r="P48" i="1"/>
  <c r="L48" i="1"/>
  <c r="H48" i="1"/>
  <c r="AB47" i="1"/>
  <c r="X47" i="1"/>
  <c r="T47" i="1"/>
  <c r="P47" i="1"/>
  <c r="L47" i="1"/>
  <c r="H47" i="1"/>
  <c r="AE40" i="1"/>
  <c r="AA40" i="1"/>
  <c r="W40" i="1"/>
  <c r="S40" i="1"/>
  <c r="L40" i="1"/>
  <c r="H40" i="1"/>
  <c r="AE39" i="1"/>
  <c r="AA39" i="1"/>
  <c r="W39" i="1"/>
  <c r="S39" i="1"/>
  <c r="L39" i="1"/>
  <c r="H39" i="1"/>
  <c r="AE38" i="1"/>
  <c r="AA38" i="1"/>
  <c r="W38" i="1"/>
  <c r="S38" i="1"/>
  <c r="L38" i="1"/>
  <c r="H38" i="1"/>
  <c r="AE37" i="1"/>
  <c r="AA37" i="1"/>
  <c r="W37" i="1"/>
  <c r="S37" i="1"/>
  <c r="L37" i="1"/>
  <c r="H37" i="1"/>
  <c r="AE36" i="1"/>
  <c r="AA36" i="1"/>
  <c r="W36" i="1"/>
  <c r="S36" i="1"/>
  <c r="P26" i="1"/>
  <c r="P25" i="1"/>
  <c r="P24" i="1"/>
  <c r="P23" i="1"/>
  <c r="P22" i="1"/>
</calcChain>
</file>

<file path=xl/sharedStrings.xml><?xml version="1.0" encoding="utf-8"?>
<sst xmlns="http://schemas.openxmlformats.org/spreadsheetml/2006/main" count="436" uniqueCount="44">
  <si>
    <t>Dettaglio Costi in Roaming - CoopVoce Impresa</t>
  </si>
  <si>
    <t>Servizi Roaming - In ricezione</t>
  </si>
  <si>
    <t>Chiamate ricevute - Roaming Voce</t>
  </si>
  <si>
    <t xml:space="preserve"> Videochiamate ricevute - Roaming Videochiamata</t>
  </si>
  <si>
    <t>id</t>
  </si>
  <si>
    <t>Ricevute 
IN</t>
  </si>
  <si>
    <t>Modello di pricing</t>
  </si>
  <si>
    <t>Da tutte le zone</t>
  </si>
  <si>
    <t>Scatto alla risposta</t>
  </si>
  <si>
    <t>Scatti successivi</t>
  </si>
  <si>
    <t>IVA ESCLUSA</t>
  </si>
  <si>
    <t>IVA INCLUSA</t>
  </si>
  <si>
    <t>Zona UE</t>
  </si>
  <si>
    <t>€/min a scatti di 1 s anticipati, senza scatto alla risposta</t>
  </si>
  <si>
    <t>Zona 1</t>
  </si>
  <si>
    <t>Zona 2</t>
  </si>
  <si>
    <t>Zona 3</t>
  </si>
  <si>
    <t>Zona 4</t>
  </si>
  <si>
    <t>SMS ricevuti - Roaming SMS</t>
  </si>
  <si>
    <t>MMS ricevuti - Roaming MMS</t>
  </si>
  <si>
    <t>Ad Evento</t>
  </si>
  <si>
    <t>Servizi Roaming - In uscita</t>
  </si>
  <si>
    <t>Chiamate effettuate - Roaming Voce</t>
  </si>
  <si>
    <t>DA</t>
  </si>
  <si>
    <t>VERSO  Italia</t>
  </si>
  <si>
    <t>VERSO  Zona UE</t>
  </si>
  <si>
    <t>VERSO  Zona 1</t>
  </si>
  <si>
    <t>VERSO  Zona 2</t>
  </si>
  <si>
    <t>VERSO  Zona 3</t>
  </si>
  <si>
    <t>VERSO  Zona 4</t>
  </si>
  <si>
    <t>Videochiamate effettuate - Roaming Videochiamata</t>
  </si>
  <si>
    <t>SMS inviati - Roaming SMS</t>
  </si>
  <si>
    <t>MMS inviati - Roaming MMS</t>
  </si>
  <si>
    <t>MMS &lt;= 100Kb</t>
  </si>
  <si>
    <t>MMS &gt; 100Kb</t>
  </si>
  <si>
    <t>€/kbyte, calcolato a scatti di 1 kbyte (anticipato)</t>
  </si>
  <si>
    <t>Navigazione internet</t>
  </si>
  <si>
    <t>€/Mbyte, calcolato a scatti di 1 kbyte (anticipato)</t>
  </si>
  <si>
    <t>Servizi Trasferimento Roaming</t>
  </si>
  <si>
    <t>Servizi Trasferimento Roaming Voce</t>
  </si>
  <si>
    <t>Servizi Trasferimento Roaming Videochiamata</t>
  </si>
  <si>
    <t xml:space="preserve">Servizi Roaming Voce - Outgoing - USSD CallBack </t>
  </si>
  <si>
    <t>USSD</t>
  </si>
  <si>
    <t>€/min a scatti di 1 s, con scatto alla risposta comprensivo dei primi 30 s di conversazione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</si>
</sst>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 &quot;#,##0.0000"/>
    <numFmt numFmtId="165" formatCode="0.0000"/>
    <numFmt numFmtId="166" formatCode="0.000000"/>
    <numFmt numFmtId="167" formatCode="0.000"/>
  </numFmts>
  <fonts count="8" x14ac:knownFonts="1">
    <font>
      <sz val="11"/>
      <color indexed="8"/>
      <name val="Calibri"/>
    </font>
    <font>
      <b/>
      <sz val="16"/>
      <color indexed="8"/>
      <name val="Arial"/>
    </font>
    <font>
      <b/>
      <sz val="12"/>
      <color indexed="8"/>
      <name val="Arial"/>
    </font>
    <font>
      <b/>
      <sz val="11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0"/>
      <color indexed="8"/>
      <name val="Arial"/>
    </font>
    <font>
      <sz val="11"/>
      <color indexed="8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medium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7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>
      <alignment vertical="center" wrapText="1"/>
    </xf>
    <xf numFmtId="49" fontId="0" fillId="2" borderId="1" xfId="0" applyNumberFormat="1" applyFont="1" applyFill="1" applyBorder="1" applyAlignment="1">
      <alignment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5" fontId="0" fillId="2" borderId="2" xfId="0" applyNumberFormat="1" applyFont="1" applyFill="1" applyBorder="1" applyAlignment="1">
      <alignment horizontal="center" vertical="center" wrapText="1"/>
    </xf>
    <xf numFmtId="165" fontId="0" fillId="2" borderId="2" xfId="0" applyNumberFormat="1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49" fontId="0" fillId="2" borderId="8" xfId="0" applyNumberFormat="1" applyFont="1" applyFill="1" applyBorder="1" applyAlignment="1">
      <alignment vertical="center" wrapText="1"/>
    </xf>
    <xf numFmtId="164" fontId="0" fillId="2" borderId="8" xfId="0" applyNumberFormat="1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165" fontId="0" fillId="2" borderId="9" xfId="0" applyNumberFormat="1" applyFont="1" applyFill="1" applyBorder="1" applyAlignment="1">
      <alignment horizontal="center" vertical="center" wrapText="1"/>
    </xf>
    <xf numFmtId="165" fontId="0" fillId="2" borderId="9" xfId="0" applyNumberFormat="1" applyFont="1" applyFill="1" applyBorder="1" applyAlignment="1">
      <alignment horizontal="right" vertical="center" wrapText="1"/>
    </xf>
    <xf numFmtId="0" fontId="0" fillId="2" borderId="10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right"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18" xfId="0" applyFont="1" applyFill="1" applyBorder="1" applyAlignment="1">
      <alignment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49" fontId="5" fillId="3" borderId="26" xfId="0" applyNumberFormat="1" applyFont="1" applyFill="1" applyBorder="1" applyAlignment="1">
      <alignment horizontal="center" vertical="center" wrapText="1"/>
    </xf>
    <xf numFmtId="49" fontId="5" fillId="3" borderId="27" xfId="0" applyNumberFormat="1" applyFont="1" applyFill="1" applyBorder="1" applyAlignment="1">
      <alignment horizontal="center" vertical="center" wrapText="1"/>
    </xf>
    <xf numFmtId="0" fontId="4" fillId="2" borderId="30" xfId="0" applyNumberFormat="1" applyFont="1" applyFill="1" applyBorder="1" applyAlignment="1">
      <alignment horizontal="center" vertical="center" wrapText="1"/>
    </xf>
    <xf numFmtId="49" fontId="4" fillId="5" borderId="26" xfId="0" applyNumberFormat="1" applyFont="1" applyFill="1" applyBorder="1" applyAlignment="1">
      <alignment horizontal="center" vertical="center" wrapText="1"/>
    </xf>
    <xf numFmtId="49" fontId="6" fillId="2" borderId="26" xfId="0" applyNumberFormat="1" applyFont="1" applyFill="1" applyBorder="1" applyAlignment="1">
      <alignment horizontal="center" vertical="center" wrapText="1"/>
    </xf>
    <xf numFmtId="166" fontId="7" fillId="6" borderId="26" xfId="0" applyNumberFormat="1" applyFont="1" applyFill="1" applyBorder="1" applyAlignment="1">
      <alignment horizontal="center" vertical="center" wrapText="1"/>
    </xf>
    <xf numFmtId="165" fontId="7" fillId="2" borderId="26" xfId="0" applyNumberFormat="1" applyFont="1" applyFill="1" applyBorder="1" applyAlignment="1">
      <alignment horizontal="center" vertical="center" wrapText="1"/>
    </xf>
    <xf numFmtId="165" fontId="7" fillId="2" borderId="27" xfId="0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4" fillId="2" borderId="31" xfId="0" applyNumberFormat="1" applyFont="1" applyFill="1" applyBorder="1" applyAlignment="1">
      <alignment horizontal="center" vertical="center" wrapText="1"/>
    </xf>
    <xf numFmtId="49" fontId="4" fillId="5" borderId="32" xfId="0" applyNumberFormat="1" applyFont="1" applyFill="1" applyBorder="1" applyAlignment="1">
      <alignment horizontal="center" vertical="center" wrapText="1"/>
    </xf>
    <xf numFmtId="49" fontId="6" fillId="2" borderId="32" xfId="0" applyNumberFormat="1" applyFont="1" applyFill="1" applyBorder="1" applyAlignment="1">
      <alignment horizontal="center" vertical="center" wrapText="1"/>
    </xf>
    <xf numFmtId="166" fontId="7" fillId="6" borderId="32" xfId="0" applyNumberFormat="1" applyFont="1" applyFill="1" applyBorder="1" applyAlignment="1">
      <alignment horizontal="center" vertical="center" wrapText="1"/>
    </xf>
    <xf numFmtId="165" fontId="7" fillId="2" borderId="32" xfId="0" applyNumberFormat="1" applyFont="1" applyFill="1" applyBorder="1" applyAlignment="1">
      <alignment horizontal="center" vertical="center" wrapText="1"/>
    </xf>
    <xf numFmtId="165" fontId="7" fillId="2" borderId="33" xfId="0" applyNumberFormat="1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vertical="center" wrapText="1"/>
    </xf>
    <xf numFmtId="0" fontId="0" fillId="2" borderId="34" xfId="0" applyFont="1" applyFill="1" applyBorder="1" applyAlignment="1">
      <alignment horizontal="right" vertical="center" wrapText="1"/>
    </xf>
    <xf numFmtId="49" fontId="0" fillId="2" borderId="2" xfId="0" applyNumberFormat="1" applyFont="1" applyFill="1" applyBorder="1" applyAlignment="1">
      <alignment vertical="center" wrapText="1"/>
    </xf>
    <xf numFmtId="164" fontId="0" fillId="2" borderId="2" xfId="0" applyNumberFormat="1" applyFont="1" applyFill="1" applyBorder="1" applyAlignment="1">
      <alignment horizontal="center" vertical="center" wrapText="1"/>
    </xf>
    <xf numFmtId="165" fontId="0" fillId="2" borderId="1" xfId="0" applyNumberFormat="1" applyFont="1" applyFill="1" applyBorder="1" applyAlignment="1">
      <alignment horizontal="center" vertical="center" wrapText="1"/>
    </xf>
    <xf numFmtId="166" fontId="7" fillId="7" borderId="26" xfId="0" applyNumberFormat="1" applyFont="1" applyFill="1" applyBorder="1" applyAlignment="1">
      <alignment horizontal="center" vertical="center" wrapText="1"/>
    </xf>
    <xf numFmtId="165" fontId="7" fillId="7" borderId="26" xfId="0" applyNumberFormat="1" applyFont="1" applyFill="1" applyBorder="1" applyAlignment="1">
      <alignment horizontal="center" vertical="center" wrapText="1"/>
    </xf>
    <xf numFmtId="166" fontId="7" fillId="7" borderId="32" xfId="0" applyNumberFormat="1" applyFont="1" applyFill="1" applyBorder="1" applyAlignment="1">
      <alignment horizontal="center" vertical="center" wrapText="1"/>
    </xf>
    <xf numFmtId="165" fontId="7" fillId="7" borderId="3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0" fillId="2" borderId="8" xfId="0" applyNumberFormat="1" applyFont="1" applyFill="1" applyBorder="1" applyAlignment="1">
      <alignment horizontal="center" vertical="center" wrapText="1"/>
    </xf>
    <xf numFmtId="165" fontId="0" fillId="2" borderId="8" xfId="0" applyNumberFormat="1" applyFont="1" applyFill="1" applyBorder="1" applyAlignment="1">
      <alignment horizontal="right" vertical="center" wrapText="1"/>
    </xf>
    <xf numFmtId="0" fontId="0" fillId="2" borderId="14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5" fillId="3" borderId="26" xfId="0" applyNumberFormat="1" applyFont="1" applyFill="1" applyBorder="1" applyAlignment="1">
      <alignment horizontal="right" vertical="center" wrapText="1"/>
    </xf>
    <xf numFmtId="165" fontId="7" fillId="2" borderId="26" xfId="0" applyNumberFormat="1" applyFont="1" applyFill="1" applyBorder="1" applyAlignment="1">
      <alignment horizontal="right" vertical="center" wrapText="1"/>
    </xf>
    <xf numFmtId="164" fontId="6" fillId="6" borderId="26" xfId="0" applyNumberFormat="1" applyFont="1" applyFill="1" applyBorder="1" applyAlignment="1">
      <alignment horizontal="center" vertical="center" wrapText="1"/>
    </xf>
    <xf numFmtId="166" fontId="0" fillId="2" borderId="26" xfId="0" applyNumberFormat="1" applyFont="1" applyFill="1" applyBorder="1" applyAlignment="1">
      <alignment vertical="center" wrapText="1"/>
    </xf>
    <xf numFmtId="166" fontId="6" fillId="2" borderId="26" xfId="0" applyNumberFormat="1" applyFont="1" applyFill="1" applyBorder="1" applyAlignment="1">
      <alignment horizontal="center" vertical="center" wrapText="1"/>
    </xf>
    <xf numFmtId="164" fontId="6" fillId="6" borderId="32" xfId="0" applyNumberFormat="1" applyFont="1" applyFill="1" applyBorder="1" applyAlignment="1">
      <alignment horizontal="center" vertical="center" wrapText="1"/>
    </xf>
    <xf numFmtId="166" fontId="0" fillId="2" borderId="32" xfId="0" applyNumberFormat="1" applyFont="1" applyFill="1" applyBorder="1" applyAlignment="1">
      <alignment vertical="center" wrapText="1"/>
    </xf>
    <xf numFmtId="166" fontId="6" fillId="2" borderId="32" xfId="0" applyNumberFormat="1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49" fontId="4" fillId="2" borderId="34" xfId="0" applyNumberFormat="1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164" fontId="6" fillId="2" borderId="34" xfId="0" applyNumberFormat="1" applyFont="1" applyFill="1" applyBorder="1" applyAlignment="1">
      <alignment horizontal="center" vertical="center" wrapText="1"/>
    </xf>
    <xf numFmtId="166" fontId="6" fillId="2" borderId="34" xfId="0" applyNumberFormat="1" applyFont="1" applyFill="1" applyBorder="1" applyAlignment="1">
      <alignment horizontal="center" vertical="center" wrapText="1"/>
    </xf>
    <xf numFmtId="166" fontId="7" fillId="2" borderId="34" xfId="0" applyNumberFormat="1" applyFont="1" applyFill="1" applyBorder="1" applyAlignment="1">
      <alignment horizontal="center" vertical="center" wrapText="1"/>
    </xf>
    <xf numFmtId="167" fontId="7" fillId="2" borderId="34" xfId="0" applyNumberFormat="1" applyFont="1" applyFill="1" applyBorder="1" applyAlignment="1">
      <alignment horizontal="center" vertical="center" wrapText="1"/>
    </xf>
    <xf numFmtId="165" fontId="0" fillId="2" borderId="34" xfId="0" applyNumberFormat="1" applyFont="1" applyFill="1" applyBorder="1" applyAlignment="1">
      <alignment horizontal="center" vertical="center" wrapText="1"/>
    </xf>
    <xf numFmtId="165" fontId="0" fillId="2" borderId="34" xfId="0" applyNumberFormat="1" applyFont="1" applyFill="1" applyBorder="1" applyAlignment="1">
      <alignment horizontal="right" vertical="center" wrapText="1"/>
    </xf>
    <xf numFmtId="0" fontId="7" fillId="2" borderId="26" xfId="0" applyFont="1" applyFill="1" applyBorder="1" applyAlignment="1">
      <alignment horizontal="center" vertical="center" wrapText="1"/>
    </xf>
    <xf numFmtId="164" fontId="7" fillId="6" borderId="26" xfId="0" applyNumberFormat="1" applyFont="1" applyFill="1" applyBorder="1" applyAlignment="1">
      <alignment horizontal="center" vertical="center" wrapText="1"/>
    </xf>
    <xf numFmtId="166" fontId="7" fillId="2" borderId="26" xfId="0" applyNumberFormat="1" applyFont="1" applyFill="1" applyBorder="1" applyAlignment="1">
      <alignment horizontal="right" vertical="center" wrapText="1"/>
    </xf>
    <xf numFmtId="164" fontId="7" fillId="6" borderId="32" xfId="0" applyNumberFormat="1" applyFont="1" applyFill="1" applyBorder="1" applyAlignment="1">
      <alignment horizontal="center" vertical="center" wrapText="1"/>
    </xf>
    <xf numFmtId="166" fontId="7" fillId="2" borderId="32" xfId="0" applyNumberFormat="1" applyFont="1" applyFill="1" applyBorder="1" applyAlignment="1">
      <alignment horizontal="right" vertical="center" wrapText="1"/>
    </xf>
    <xf numFmtId="0" fontId="7" fillId="2" borderId="32" xfId="0" applyFont="1" applyFill="1" applyBorder="1" applyAlignment="1">
      <alignment horizontal="center" vertical="center" wrapText="1"/>
    </xf>
    <xf numFmtId="167" fontId="7" fillId="2" borderId="32" xfId="0" applyNumberFormat="1" applyFont="1" applyFill="1" applyBorder="1" applyAlignment="1">
      <alignment horizontal="center" vertical="center" wrapText="1"/>
    </xf>
    <xf numFmtId="49" fontId="6" fillId="2" borderId="34" xfId="0" applyNumberFormat="1" applyFont="1" applyFill="1" applyBorder="1" applyAlignment="1">
      <alignment horizontal="left" vertical="center" wrapText="1"/>
    </xf>
    <xf numFmtId="165" fontId="6" fillId="2" borderId="34" xfId="0" applyNumberFormat="1" applyFont="1" applyFill="1" applyBorder="1" applyAlignment="1">
      <alignment horizontal="center" vertical="center" wrapText="1"/>
    </xf>
    <xf numFmtId="165" fontId="0" fillId="2" borderId="34" xfId="0" applyNumberFormat="1" applyFont="1" applyFill="1" applyBorder="1" applyAlignment="1">
      <alignment vertical="center" wrapText="1"/>
    </xf>
    <xf numFmtId="165" fontId="7" fillId="2" borderId="32" xfId="0" applyNumberFormat="1" applyFont="1" applyFill="1" applyBorder="1" applyAlignment="1">
      <alignment horizontal="right" vertical="center" wrapText="1"/>
    </xf>
    <xf numFmtId="49" fontId="0" fillId="2" borderId="34" xfId="0" applyNumberFormat="1" applyFont="1" applyFill="1" applyBorder="1" applyAlignment="1">
      <alignment vertical="center" wrapText="1"/>
    </xf>
    <xf numFmtId="164" fontId="0" fillId="2" borderId="34" xfId="0" applyNumberFormat="1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164" fontId="0" fillId="2" borderId="2" xfId="0" applyNumberFormat="1" applyFont="1" applyFill="1" applyBorder="1" applyAlignment="1">
      <alignment vertical="center" wrapText="1"/>
    </xf>
    <xf numFmtId="166" fontId="0" fillId="2" borderId="2" xfId="0" applyNumberFormat="1" applyFont="1" applyFill="1" applyBorder="1" applyAlignment="1">
      <alignment vertical="center" wrapText="1"/>
    </xf>
    <xf numFmtId="165" fontId="0" fillId="2" borderId="2" xfId="0" applyNumberFormat="1" applyFont="1" applyFill="1" applyBorder="1" applyAlignment="1">
      <alignment vertical="center" wrapText="1"/>
    </xf>
    <xf numFmtId="165" fontId="6" fillId="2" borderId="2" xfId="0" applyNumberFormat="1" applyFont="1" applyFill="1" applyBorder="1" applyAlignment="1">
      <alignment horizontal="right" vertical="center" wrapText="1"/>
    </xf>
    <xf numFmtId="165" fontId="0" fillId="2" borderId="1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166" fontId="6" fillId="2" borderId="8" xfId="0" applyNumberFormat="1" applyFont="1" applyFill="1" applyBorder="1" applyAlignment="1">
      <alignment horizontal="center" vertical="center" wrapText="1"/>
    </xf>
    <xf numFmtId="165" fontId="6" fillId="2" borderId="8" xfId="0" applyNumberFormat="1" applyFont="1" applyFill="1" applyBorder="1" applyAlignment="1">
      <alignment horizontal="center" vertical="center" wrapText="1"/>
    </xf>
    <xf numFmtId="165" fontId="0" fillId="2" borderId="8" xfId="0" applyNumberFormat="1" applyFont="1" applyFill="1" applyBorder="1" applyAlignment="1">
      <alignment vertical="center" wrapText="1"/>
    </xf>
    <xf numFmtId="49" fontId="0" fillId="2" borderId="14" xfId="0" applyNumberFormat="1" applyFont="1" applyFill="1" applyBorder="1" applyAlignment="1">
      <alignment vertical="center" wrapText="1"/>
    </xf>
    <xf numFmtId="164" fontId="0" fillId="2" borderId="14" xfId="0" applyNumberFormat="1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165" fontId="0" fillId="2" borderId="14" xfId="0" applyNumberFormat="1" applyFont="1" applyFill="1" applyBorder="1" applyAlignment="1">
      <alignment horizontal="center" vertical="center" wrapText="1"/>
    </xf>
    <xf numFmtId="165" fontId="0" fillId="2" borderId="14" xfId="0" applyNumberFormat="1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center" vertical="center" wrapText="1"/>
    </xf>
    <xf numFmtId="166" fontId="7" fillId="8" borderId="26" xfId="0" applyNumberFormat="1" applyFont="1" applyFill="1" applyBorder="1" applyAlignment="1">
      <alignment horizontal="center" vertical="center" wrapText="1"/>
    </xf>
    <xf numFmtId="165" fontId="7" fillId="8" borderId="26" xfId="0" applyNumberFormat="1" applyFont="1" applyFill="1" applyBorder="1" applyAlignment="1">
      <alignment horizontal="center" vertical="center" wrapText="1"/>
    </xf>
    <xf numFmtId="165" fontId="7" fillId="9" borderId="26" xfId="0" applyNumberFormat="1" applyFont="1" applyFill="1" applyBorder="1" applyAlignment="1">
      <alignment horizontal="center" vertical="center" wrapText="1"/>
    </xf>
    <xf numFmtId="165" fontId="7" fillId="8" borderId="26" xfId="0" applyNumberFormat="1" applyFont="1" applyFill="1" applyBorder="1" applyAlignment="1">
      <alignment horizontal="right" vertical="center" wrapText="1"/>
    </xf>
    <xf numFmtId="166" fontId="6" fillId="2" borderId="26" xfId="0" applyNumberFormat="1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center" wrapText="1"/>
    </xf>
    <xf numFmtId="166" fontId="7" fillId="2" borderId="32" xfId="0" applyNumberFormat="1" applyFont="1" applyFill="1" applyBorder="1" applyAlignment="1">
      <alignment horizontal="center" vertical="center" wrapText="1"/>
    </xf>
    <xf numFmtId="166" fontId="7" fillId="2" borderId="33" xfId="0" applyNumberFormat="1" applyFont="1" applyFill="1" applyBorder="1" applyAlignment="1">
      <alignment horizontal="center" vertical="center" wrapText="1"/>
    </xf>
    <xf numFmtId="49" fontId="0" fillId="2" borderId="32" xfId="0" applyNumberFormat="1" applyFont="1" applyFill="1" applyBorder="1" applyAlignment="1">
      <alignment horizontal="center" vertical="center" wrapText="1"/>
    </xf>
    <xf numFmtId="49" fontId="4" fillId="3" borderId="35" xfId="0" applyNumberFormat="1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49" fontId="4" fillId="3" borderId="36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49" fontId="4" fillId="4" borderId="36" xfId="0" applyNumberFormat="1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49" fontId="4" fillId="5" borderId="36" xfId="0" applyNumberFormat="1" applyFont="1" applyFill="1" applyBorder="1" applyAlignment="1">
      <alignment horizontal="center" vertical="center" wrapText="1"/>
    </xf>
    <xf numFmtId="49" fontId="4" fillId="5" borderId="41" xfId="0" applyNumberFormat="1" applyFont="1" applyFill="1" applyBorder="1" applyAlignment="1">
      <alignment horizontal="center" vertical="center" wrapText="1"/>
    </xf>
    <xf numFmtId="49" fontId="4" fillId="3" borderId="26" xfId="0" applyNumberFormat="1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49" fontId="3" fillId="3" borderId="52" xfId="0" applyNumberFormat="1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49" fontId="6" fillId="2" borderId="46" xfId="0" applyNumberFormat="1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49" fontId="6" fillId="2" borderId="49" xfId="0" applyNumberFormat="1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49" fontId="4" fillId="5" borderId="21" xfId="0" applyNumberFormat="1" applyFont="1" applyFill="1" applyBorder="1" applyAlignment="1">
      <alignment horizontal="center" vertical="center" wrapText="1"/>
    </xf>
    <xf numFmtId="49" fontId="4" fillId="5" borderId="22" xfId="0" applyNumberFormat="1" applyFont="1" applyFill="1" applyBorder="1" applyAlignment="1">
      <alignment horizontal="center" vertical="center" wrapText="1"/>
    </xf>
    <xf numFmtId="49" fontId="4" fillId="5" borderId="40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4" fillId="4" borderId="37" xfId="0" applyNumberFormat="1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49" fontId="4" fillId="5" borderId="23" xfId="0" applyNumberFormat="1" applyFont="1" applyFill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horizontal="center" vertical="center" wrapText="1"/>
    </xf>
    <xf numFmtId="49" fontId="4" fillId="3" borderId="19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49" fontId="4" fillId="3" borderId="20" xfId="0" applyNumberFormat="1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49" fontId="4" fillId="4" borderId="20" xfId="0" applyNumberFormat="1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C0C0"/>
      <rgbColor rgb="FFBFBFBF"/>
      <rgbColor rgb="FFE7E6E6"/>
      <rgbColor rgb="FFDEEAF6"/>
      <rgbColor rgb="FF7F7F7F"/>
      <rgbColor rgb="FF00B0F0"/>
      <rgbColor rgb="FFFFFF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16"/>
  <sheetViews>
    <sheetView showGridLines="0" tabSelected="1" topLeftCell="A103" workbookViewId="0">
      <selection activeCell="B4" sqref="B4:V4"/>
    </sheetView>
  </sheetViews>
  <sheetFormatPr defaultColWidth="9.140625" defaultRowHeight="12.75" customHeight="1" x14ac:dyDescent="0.25"/>
  <cols>
    <col min="1" max="2" width="5.42578125" style="1" customWidth="1"/>
    <col min="3" max="3" width="20.140625" style="1" customWidth="1"/>
    <col min="4" max="4" width="28.42578125" style="1" customWidth="1"/>
    <col min="5" max="11" width="11.42578125" style="1" customWidth="1"/>
    <col min="12" max="12" width="28.5703125" style="1" customWidth="1"/>
    <col min="13" max="15" width="11.42578125" style="1" customWidth="1"/>
    <col min="16" max="26" width="11" style="1" customWidth="1"/>
    <col min="27" max="31" width="11.140625" style="1" customWidth="1"/>
    <col min="32" max="54" width="9.140625" style="1" customWidth="1"/>
    <col min="55" max="16384" width="9.140625" style="1"/>
  </cols>
  <sheetData>
    <row r="1" spans="1:53" ht="15.75" customHeight="1" x14ac:dyDescent="0.25">
      <c r="A1" s="2"/>
      <c r="B1" s="2"/>
      <c r="C1" s="3"/>
      <c r="D1" s="2"/>
      <c r="E1" s="4"/>
      <c r="F1" s="5"/>
      <c r="G1" s="6"/>
      <c r="H1" s="7"/>
      <c r="I1" s="7"/>
      <c r="J1" s="8"/>
      <c r="K1" s="7"/>
      <c r="L1" s="7"/>
      <c r="M1" s="7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21" customHeight="1" x14ac:dyDescent="0.25">
      <c r="A2" s="2"/>
      <c r="B2" s="2"/>
      <c r="C2" s="3"/>
      <c r="D2" s="2"/>
      <c r="E2" s="4"/>
      <c r="F2" s="9"/>
      <c r="G2" s="171" t="s">
        <v>0</v>
      </c>
      <c r="H2" s="172"/>
      <c r="I2" s="172"/>
      <c r="J2" s="172"/>
      <c r="K2" s="172"/>
      <c r="L2" s="172"/>
      <c r="M2" s="173"/>
      <c r="N2" s="1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5" customHeight="1" x14ac:dyDescent="0.25">
      <c r="A3" s="2"/>
      <c r="B3" s="11"/>
      <c r="C3" s="12"/>
      <c r="D3" s="11"/>
      <c r="E3" s="13"/>
      <c r="F3" s="14"/>
      <c r="G3" s="15"/>
      <c r="H3" s="16"/>
      <c r="I3" s="16"/>
      <c r="J3" s="17"/>
      <c r="K3" s="16"/>
      <c r="L3" s="16"/>
      <c r="M3" s="16"/>
      <c r="N3" s="11"/>
      <c r="O3" s="11"/>
      <c r="P3" s="11"/>
      <c r="Q3" s="11"/>
      <c r="R3" s="11"/>
      <c r="S3" s="11"/>
      <c r="T3" s="11"/>
      <c r="U3" s="11"/>
      <c r="V3" s="11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ht="15.75" customHeight="1" x14ac:dyDescent="0.25">
      <c r="A4" s="18"/>
      <c r="B4" s="148" t="s">
        <v>1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ht="15.75" customHeight="1" x14ac:dyDescent="0.25">
      <c r="A5" s="2"/>
      <c r="B5" s="20"/>
      <c r="C5" s="20"/>
      <c r="D5" s="20"/>
      <c r="E5" s="20"/>
      <c r="F5" s="20"/>
      <c r="G5" s="20"/>
      <c r="H5" s="20"/>
      <c r="I5" s="20"/>
      <c r="J5" s="21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16.5" customHeight="1" x14ac:dyDescent="0.25">
      <c r="A6" s="2"/>
      <c r="B6" s="22"/>
      <c r="C6" s="22"/>
      <c r="D6" s="22"/>
      <c r="E6" s="23"/>
      <c r="F6" s="22"/>
      <c r="G6" s="22"/>
      <c r="H6" s="24"/>
      <c r="I6" s="25"/>
      <c r="J6" s="26"/>
      <c r="K6" s="24"/>
      <c r="L6" s="24"/>
      <c r="M6" s="24"/>
      <c r="N6" s="27"/>
      <c r="O6" s="27"/>
      <c r="P6" s="27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15.75" customHeight="1" x14ac:dyDescent="0.25">
      <c r="A7" s="28"/>
      <c r="B7" s="142" t="s">
        <v>2</v>
      </c>
      <c r="C7" s="143"/>
      <c r="D7" s="143"/>
      <c r="E7" s="143"/>
      <c r="F7" s="143"/>
      <c r="G7" s="143"/>
      <c r="H7" s="144"/>
      <c r="I7" s="29"/>
      <c r="J7" s="142" t="s">
        <v>3</v>
      </c>
      <c r="K7" s="143"/>
      <c r="L7" s="143"/>
      <c r="M7" s="143"/>
      <c r="N7" s="143"/>
      <c r="O7" s="143"/>
      <c r="P7" s="144"/>
      <c r="Q7" s="10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15.75" customHeight="1" x14ac:dyDescent="0.25">
      <c r="A8" s="28"/>
      <c r="B8" s="162" t="s">
        <v>4</v>
      </c>
      <c r="C8" s="165" t="s">
        <v>5</v>
      </c>
      <c r="D8" s="168" t="s">
        <v>6</v>
      </c>
      <c r="E8" s="145" t="s">
        <v>7</v>
      </c>
      <c r="F8" s="146"/>
      <c r="G8" s="146"/>
      <c r="H8" s="159"/>
      <c r="I8" s="30"/>
      <c r="J8" s="162" t="s">
        <v>4</v>
      </c>
      <c r="K8" s="165" t="s">
        <v>5</v>
      </c>
      <c r="L8" s="168" t="s">
        <v>6</v>
      </c>
      <c r="M8" s="145" t="s">
        <v>7</v>
      </c>
      <c r="N8" s="146"/>
      <c r="O8" s="146"/>
      <c r="P8" s="159"/>
      <c r="Q8" s="31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15" customHeight="1" x14ac:dyDescent="0.25">
      <c r="A9" s="28"/>
      <c r="B9" s="163"/>
      <c r="C9" s="166"/>
      <c r="D9" s="169"/>
      <c r="E9" s="131" t="s">
        <v>8</v>
      </c>
      <c r="F9" s="126"/>
      <c r="G9" s="131" t="s">
        <v>9</v>
      </c>
      <c r="H9" s="132"/>
      <c r="I9" s="30"/>
      <c r="J9" s="163"/>
      <c r="K9" s="166"/>
      <c r="L9" s="169"/>
      <c r="M9" s="131" t="s">
        <v>8</v>
      </c>
      <c r="N9" s="126"/>
      <c r="O9" s="131" t="s">
        <v>9</v>
      </c>
      <c r="P9" s="132"/>
      <c r="Q9" s="31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ht="22.5" customHeight="1" x14ac:dyDescent="0.25">
      <c r="A10" s="28"/>
      <c r="B10" s="164"/>
      <c r="C10" s="167"/>
      <c r="D10" s="170"/>
      <c r="E10" s="32" t="s">
        <v>10</v>
      </c>
      <c r="F10" s="32" t="s">
        <v>11</v>
      </c>
      <c r="G10" s="32" t="s">
        <v>10</v>
      </c>
      <c r="H10" s="33" t="s">
        <v>11</v>
      </c>
      <c r="I10" s="30"/>
      <c r="J10" s="164"/>
      <c r="K10" s="167"/>
      <c r="L10" s="170"/>
      <c r="M10" s="32" t="s">
        <v>10</v>
      </c>
      <c r="N10" s="32" t="s">
        <v>11</v>
      </c>
      <c r="O10" s="32" t="s">
        <v>10</v>
      </c>
      <c r="P10" s="33" t="s">
        <v>11</v>
      </c>
      <c r="Q10" s="31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ht="25.5" customHeight="1" x14ac:dyDescent="0.25">
      <c r="A11" s="28"/>
      <c r="B11" s="34">
        <v>1</v>
      </c>
      <c r="C11" s="35" t="s">
        <v>12</v>
      </c>
      <c r="D11" s="36" t="s">
        <v>13</v>
      </c>
      <c r="E11" s="37"/>
      <c r="F11" s="38"/>
      <c r="G11" s="37">
        <v>0</v>
      </c>
      <c r="H11" s="39">
        <v>0</v>
      </c>
      <c r="I11" s="30"/>
      <c r="J11" s="34">
        <v>1</v>
      </c>
      <c r="K11" s="35" t="s">
        <v>12</v>
      </c>
      <c r="L11" s="36" t="s">
        <v>13</v>
      </c>
      <c r="M11" s="37"/>
      <c r="N11" s="38"/>
      <c r="O11" s="37">
        <v>0.426967213114754</v>
      </c>
      <c r="P11" s="39">
        <v>0.52090000000000003</v>
      </c>
      <c r="Q11" s="31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ht="25.5" customHeight="1" x14ac:dyDescent="0.25">
      <c r="A12" s="28"/>
      <c r="B12" s="34">
        <v>2</v>
      </c>
      <c r="C12" s="35" t="s">
        <v>14</v>
      </c>
      <c r="D12" s="36" t="s">
        <v>13</v>
      </c>
      <c r="E12" s="37"/>
      <c r="F12" s="40"/>
      <c r="G12" s="37">
        <v>0.48803278688524598</v>
      </c>
      <c r="H12" s="39">
        <v>0.59540000000000004</v>
      </c>
      <c r="I12" s="29"/>
      <c r="J12" s="34">
        <v>2</v>
      </c>
      <c r="K12" s="35" t="s">
        <v>14</v>
      </c>
      <c r="L12" s="36" t="s">
        <v>13</v>
      </c>
      <c r="M12" s="37"/>
      <c r="N12" s="40"/>
      <c r="O12" s="37">
        <v>0.48803278688524598</v>
      </c>
      <c r="P12" s="39">
        <v>0.59540000000000004</v>
      </c>
      <c r="Q12" s="10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ht="25.5" customHeight="1" x14ac:dyDescent="0.25">
      <c r="A13" s="28"/>
      <c r="B13" s="34">
        <v>3</v>
      </c>
      <c r="C13" s="35" t="s">
        <v>15</v>
      </c>
      <c r="D13" s="36" t="s">
        <v>13</v>
      </c>
      <c r="E13" s="37"/>
      <c r="F13" s="38"/>
      <c r="G13" s="37">
        <v>1.46401639344262</v>
      </c>
      <c r="H13" s="39">
        <v>1.7861</v>
      </c>
      <c r="I13" s="29"/>
      <c r="J13" s="34">
        <v>3</v>
      </c>
      <c r="K13" s="35" t="s">
        <v>15</v>
      </c>
      <c r="L13" s="36" t="s">
        <v>13</v>
      </c>
      <c r="M13" s="37"/>
      <c r="N13" s="38"/>
      <c r="O13" s="37">
        <v>1.34196721311475</v>
      </c>
      <c r="P13" s="39">
        <v>1.6372</v>
      </c>
      <c r="Q13" s="10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ht="25.5" customHeight="1" x14ac:dyDescent="0.25">
      <c r="A14" s="28"/>
      <c r="B14" s="34">
        <v>4</v>
      </c>
      <c r="C14" s="35" t="s">
        <v>16</v>
      </c>
      <c r="D14" s="36" t="s">
        <v>13</v>
      </c>
      <c r="E14" s="37"/>
      <c r="F14" s="38"/>
      <c r="G14" s="37">
        <v>1.9519672131147501</v>
      </c>
      <c r="H14" s="39">
        <v>2.3814000000000002</v>
      </c>
      <c r="I14" s="29"/>
      <c r="J14" s="34">
        <v>4</v>
      </c>
      <c r="K14" s="35" t="s">
        <v>16</v>
      </c>
      <c r="L14" s="36" t="s">
        <v>13</v>
      </c>
      <c r="M14" s="37"/>
      <c r="N14" s="38"/>
      <c r="O14" s="37">
        <v>1.7080327868852501</v>
      </c>
      <c r="P14" s="39">
        <v>2.0838000000000001</v>
      </c>
      <c r="Q14" s="10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26.25" customHeight="1" x14ac:dyDescent="0.25">
      <c r="A15" s="28"/>
      <c r="B15" s="41">
        <v>5</v>
      </c>
      <c r="C15" s="42" t="s">
        <v>17</v>
      </c>
      <c r="D15" s="43" t="s">
        <v>13</v>
      </c>
      <c r="E15" s="44"/>
      <c r="F15" s="45"/>
      <c r="G15" s="44">
        <v>2.9280327868852498</v>
      </c>
      <c r="H15" s="46">
        <v>3.5722</v>
      </c>
      <c r="I15" s="29"/>
      <c r="J15" s="41">
        <v>5</v>
      </c>
      <c r="K15" s="42" t="s">
        <v>17</v>
      </c>
      <c r="L15" s="43" t="s">
        <v>13</v>
      </c>
      <c r="M15" s="44"/>
      <c r="N15" s="45"/>
      <c r="O15" s="44">
        <v>2.56196721311475</v>
      </c>
      <c r="P15" s="46">
        <v>3.1255999999999999</v>
      </c>
      <c r="Q15" s="10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15" customHeight="1" x14ac:dyDescent="0.25">
      <c r="A16" s="2"/>
      <c r="B16" s="47"/>
      <c r="C16" s="47"/>
      <c r="D16" s="47"/>
      <c r="E16" s="47"/>
      <c r="F16" s="47"/>
      <c r="G16" s="47"/>
      <c r="H16" s="47"/>
      <c r="I16" s="2"/>
      <c r="J16" s="48"/>
      <c r="K16" s="47"/>
      <c r="L16" s="47"/>
      <c r="M16" s="47"/>
      <c r="N16" s="47"/>
      <c r="O16" s="47"/>
      <c r="P16" s="47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15.75" customHeight="1" x14ac:dyDescent="0.25">
      <c r="A17" s="2"/>
      <c r="B17" s="27"/>
      <c r="C17" s="49"/>
      <c r="D17" s="27"/>
      <c r="E17" s="50"/>
      <c r="F17" s="6"/>
      <c r="G17" s="6"/>
      <c r="H17" s="7"/>
      <c r="I17" s="51"/>
      <c r="J17" s="8"/>
      <c r="K17" s="7"/>
      <c r="L17" s="7"/>
      <c r="M17" s="7"/>
      <c r="N17" s="27"/>
      <c r="O17" s="27"/>
      <c r="P17" s="27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15.75" customHeight="1" x14ac:dyDescent="0.25">
      <c r="A18" s="28"/>
      <c r="B18" s="142" t="s">
        <v>18</v>
      </c>
      <c r="C18" s="143"/>
      <c r="D18" s="143"/>
      <c r="E18" s="143"/>
      <c r="F18" s="143"/>
      <c r="G18" s="143"/>
      <c r="H18" s="144"/>
      <c r="I18" s="29"/>
      <c r="J18" s="142" t="s">
        <v>19</v>
      </c>
      <c r="K18" s="143"/>
      <c r="L18" s="143"/>
      <c r="M18" s="143"/>
      <c r="N18" s="143"/>
      <c r="O18" s="143"/>
      <c r="P18" s="144"/>
      <c r="Q18" s="10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13.5" customHeight="1" x14ac:dyDescent="0.25">
      <c r="A19" s="28"/>
      <c r="B19" s="162" t="s">
        <v>4</v>
      </c>
      <c r="C19" s="165" t="s">
        <v>5</v>
      </c>
      <c r="D19" s="168" t="s">
        <v>6</v>
      </c>
      <c r="E19" s="145" t="s">
        <v>7</v>
      </c>
      <c r="F19" s="146"/>
      <c r="G19" s="146"/>
      <c r="H19" s="159"/>
      <c r="I19" s="29"/>
      <c r="J19" s="162" t="s">
        <v>4</v>
      </c>
      <c r="K19" s="165" t="s">
        <v>5</v>
      </c>
      <c r="L19" s="168" t="s">
        <v>6</v>
      </c>
      <c r="M19" s="145" t="s">
        <v>7</v>
      </c>
      <c r="N19" s="146"/>
      <c r="O19" s="146"/>
      <c r="P19" s="159"/>
      <c r="Q19" s="10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13.5" customHeight="1" x14ac:dyDescent="0.25">
      <c r="A20" s="28"/>
      <c r="B20" s="163"/>
      <c r="C20" s="166"/>
      <c r="D20" s="169"/>
      <c r="E20" s="126"/>
      <c r="F20" s="126"/>
      <c r="G20" s="126"/>
      <c r="H20" s="132"/>
      <c r="I20" s="29"/>
      <c r="J20" s="163"/>
      <c r="K20" s="166"/>
      <c r="L20" s="169"/>
      <c r="M20" s="126"/>
      <c r="N20" s="126"/>
      <c r="O20" s="126"/>
      <c r="P20" s="132"/>
      <c r="Q20" s="10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22.5" customHeight="1" x14ac:dyDescent="0.25">
      <c r="A21" s="28"/>
      <c r="B21" s="164"/>
      <c r="C21" s="167"/>
      <c r="D21" s="170"/>
      <c r="E21" s="32" t="s">
        <v>10</v>
      </c>
      <c r="F21" s="32" t="s">
        <v>11</v>
      </c>
      <c r="G21" s="32" t="s">
        <v>10</v>
      </c>
      <c r="H21" s="33" t="s">
        <v>11</v>
      </c>
      <c r="I21" s="29"/>
      <c r="J21" s="164"/>
      <c r="K21" s="167"/>
      <c r="L21" s="170"/>
      <c r="M21" s="32" t="s">
        <v>10</v>
      </c>
      <c r="N21" s="32" t="s">
        <v>11</v>
      </c>
      <c r="O21" s="32" t="s">
        <v>10</v>
      </c>
      <c r="P21" s="33" t="s">
        <v>11</v>
      </c>
      <c r="Q21" s="10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24.75" customHeight="1" x14ac:dyDescent="0.25">
      <c r="A22" s="28"/>
      <c r="B22" s="34">
        <v>1</v>
      </c>
      <c r="C22" s="35" t="s">
        <v>12</v>
      </c>
      <c r="D22" s="36" t="s">
        <v>20</v>
      </c>
      <c r="E22" s="52"/>
      <c r="F22" s="53"/>
      <c r="G22" s="37">
        <v>0</v>
      </c>
      <c r="H22" s="39">
        <v>0</v>
      </c>
      <c r="I22" s="30"/>
      <c r="J22" s="34">
        <v>1</v>
      </c>
      <c r="K22" s="35" t="s">
        <v>12</v>
      </c>
      <c r="L22" s="36" t="s">
        <v>20</v>
      </c>
      <c r="M22" s="52"/>
      <c r="N22" s="53"/>
      <c r="O22" s="37">
        <v>0.23180000000000001</v>
      </c>
      <c r="P22" s="39">
        <f t="shared" ref="P22:P26" si="0">0.2318+(0.2318*0.22)</f>
        <v>0.28279599999999999</v>
      </c>
      <c r="Q22" s="31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24.75" customHeight="1" x14ac:dyDescent="0.25">
      <c r="A23" s="28"/>
      <c r="B23" s="34">
        <v>2</v>
      </c>
      <c r="C23" s="35" t="s">
        <v>14</v>
      </c>
      <c r="D23" s="36" t="s">
        <v>20</v>
      </c>
      <c r="E23" s="52"/>
      <c r="F23" s="53"/>
      <c r="G23" s="37">
        <v>0</v>
      </c>
      <c r="H23" s="39">
        <v>0</v>
      </c>
      <c r="I23" s="29"/>
      <c r="J23" s="34">
        <v>2</v>
      </c>
      <c r="K23" s="35" t="s">
        <v>14</v>
      </c>
      <c r="L23" s="36" t="s">
        <v>20</v>
      </c>
      <c r="M23" s="52"/>
      <c r="N23" s="53"/>
      <c r="O23" s="37">
        <v>0.23180000000000001</v>
      </c>
      <c r="P23" s="39">
        <f t="shared" si="0"/>
        <v>0.28279599999999999</v>
      </c>
      <c r="Q23" s="10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24.75" customHeight="1" x14ac:dyDescent="0.25">
      <c r="A24" s="28"/>
      <c r="B24" s="34">
        <v>3</v>
      </c>
      <c r="C24" s="35" t="s">
        <v>15</v>
      </c>
      <c r="D24" s="36" t="s">
        <v>20</v>
      </c>
      <c r="E24" s="52"/>
      <c r="F24" s="53"/>
      <c r="G24" s="37">
        <v>0</v>
      </c>
      <c r="H24" s="39">
        <v>0</v>
      </c>
      <c r="I24" s="29"/>
      <c r="J24" s="34">
        <v>3</v>
      </c>
      <c r="K24" s="35" t="s">
        <v>15</v>
      </c>
      <c r="L24" s="36" t="s">
        <v>20</v>
      </c>
      <c r="M24" s="52"/>
      <c r="N24" s="53"/>
      <c r="O24" s="37">
        <v>0.23180000000000001</v>
      </c>
      <c r="P24" s="39">
        <f t="shared" si="0"/>
        <v>0.28279599999999999</v>
      </c>
      <c r="Q24" s="10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24.75" customHeight="1" x14ac:dyDescent="0.25">
      <c r="A25" s="28"/>
      <c r="B25" s="34">
        <v>4</v>
      </c>
      <c r="C25" s="35" t="s">
        <v>16</v>
      </c>
      <c r="D25" s="36" t="s">
        <v>20</v>
      </c>
      <c r="E25" s="52"/>
      <c r="F25" s="53"/>
      <c r="G25" s="37">
        <v>0</v>
      </c>
      <c r="H25" s="39">
        <v>0</v>
      </c>
      <c r="I25" s="30"/>
      <c r="J25" s="34">
        <v>4</v>
      </c>
      <c r="K25" s="35" t="s">
        <v>16</v>
      </c>
      <c r="L25" s="36" t="s">
        <v>20</v>
      </c>
      <c r="M25" s="52"/>
      <c r="N25" s="53"/>
      <c r="O25" s="37">
        <v>0.23180000000000001</v>
      </c>
      <c r="P25" s="39">
        <f t="shared" si="0"/>
        <v>0.28279599999999999</v>
      </c>
      <c r="Q25" s="31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24.75" customHeight="1" x14ac:dyDescent="0.25">
      <c r="A26" s="28"/>
      <c r="B26" s="41">
        <v>5</v>
      </c>
      <c r="C26" s="42" t="s">
        <v>17</v>
      </c>
      <c r="D26" s="43" t="s">
        <v>20</v>
      </c>
      <c r="E26" s="54"/>
      <c r="F26" s="55"/>
      <c r="G26" s="44">
        <v>0</v>
      </c>
      <c r="H26" s="46">
        <v>0</v>
      </c>
      <c r="I26" s="29"/>
      <c r="J26" s="41">
        <v>5</v>
      </c>
      <c r="K26" s="42" t="s">
        <v>17</v>
      </c>
      <c r="L26" s="122" t="s">
        <v>20</v>
      </c>
      <c r="M26" s="54"/>
      <c r="N26" s="55"/>
      <c r="O26" s="44">
        <v>0.23180000000000001</v>
      </c>
      <c r="P26" s="46">
        <f t="shared" si="0"/>
        <v>0.28279599999999999</v>
      </c>
      <c r="Q26" s="10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2"/>
      <c r="AY26" s="2"/>
      <c r="AZ26" s="2"/>
      <c r="BA26" s="2"/>
    </row>
    <row r="27" spans="1:53" ht="13.5" customHeight="1" x14ac:dyDescent="0.25">
      <c r="A27" s="2"/>
      <c r="B27" s="47"/>
      <c r="C27" s="47"/>
      <c r="D27" s="47"/>
      <c r="E27" s="47"/>
      <c r="F27" s="47"/>
      <c r="G27" s="47"/>
      <c r="H27" s="47"/>
      <c r="I27" s="2"/>
      <c r="J27" s="48"/>
      <c r="K27" s="47"/>
      <c r="L27" s="47"/>
      <c r="M27" s="47"/>
      <c r="N27" s="47"/>
      <c r="O27" s="47"/>
      <c r="P27" s="47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ht="13.5" customHeight="1" x14ac:dyDescent="0.25">
      <c r="A28" s="2"/>
      <c r="B28" s="11"/>
      <c r="C28" s="12"/>
      <c r="D28" s="11"/>
      <c r="E28" s="13"/>
      <c r="F28" s="14"/>
      <c r="G28" s="14"/>
      <c r="H28" s="57"/>
      <c r="I28" s="57"/>
      <c r="J28" s="58"/>
      <c r="K28" s="57"/>
      <c r="L28" s="57"/>
      <c r="M28" s="57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ht="15.75" customHeight="1" x14ac:dyDescent="0.25">
      <c r="A29" s="18"/>
      <c r="B29" s="148" t="s">
        <v>21</v>
      </c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ht="15.75" customHeight="1" x14ac:dyDescent="0.25">
      <c r="A30" s="2"/>
      <c r="B30" s="20"/>
      <c r="C30" s="20"/>
      <c r="D30" s="20"/>
      <c r="E30" s="20"/>
      <c r="F30" s="20"/>
      <c r="G30" s="20"/>
      <c r="H30" s="20"/>
      <c r="I30" s="20"/>
      <c r="J30" s="21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59"/>
      <c r="X30" s="59"/>
      <c r="Y30" s="59"/>
      <c r="Z30" s="59"/>
      <c r="AA30" s="59"/>
      <c r="AB30" s="59"/>
      <c r="AC30" s="59"/>
      <c r="AD30" s="59"/>
      <c r="AE30" s="5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 ht="15.75" customHeight="1" x14ac:dyDescent="0.25">
      <c r="A31" s="2"/>
      <c r="B31" s="27"/>
      <c r="C31" s="27"/>
      <c r="D31" s="27"/>
      <c r="E31" s="27"/>
      <c r="F31" s="27"/>
      <c r="G31" s="27"/>
      <c r="H31" s="27"/>
      <c r="I31" s="27"/>
      <c r="J31" s="60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61"/>
      <c r="AE31" s="61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2"/>
      <c r="AY31" s="2"/>
      <c r="AZ31" s="2"/>
      <c r="BA31" s="2"/>
    </row>
    <row r="32" spans="1:53" ht="16.5" customHeight="1" x14ac:dyDescent="0.25">
      <c r="A32" s="28"/>
      <c r="B32" s="142" t="s">
        <v>22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4"/>
      <c r="AF32" s="10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</row>
    <row r="33" spans="1:53" ht="13.5" customHeight="1" x14ac:dyDescent="0.25">
      <c r="A33" s="28"/>
      <c r="B33" s="123" t="s">
        <v>4</v>
      </c>
      <c r="C33" s="125" t="s">
        <v>23</v>
      </c>
      <c r="D33" s="127" t="s">
        <v>6</v>
      </c>
      <c r="E33" s="129" t="s">
        <v>24</v>
      </c>
      <c r="F33" s="129"/>
      <c r="G33" s="129"/>
      <c r="H33" s="129"/>
      <c r="I33" s="129" t="s">
        <v>25</v>
      </c>
      <c r="J33" s="129"/>
      <c r="K33" s="129"/>
      <c r="L33" s="129"/>
      <c r="M33" s="150" t="s">
        <v>6</v>
      </c>
      <c r="N33" s="151"/>
      <c r="O33" s="152"/>
      <c r="P33" s="145" t="s">
        <v>26</v>
      </c>
      <c r="Q33" s="146"/>
      <c r="R33" s="146"/>
      <c r="S33" s="147"/>
      <c r="T33" s="129" t="s">
        <v>27</v>
      </c>
      <c r="U33" s="129"/>
      <c r="V33" s="129"/>
      <c r="W33" s="129"/>
      <c r="X33" s="129" t="s">
        <v>28</v>
      </c>
      <c r="Y33" s="129"/>
      <c r="Z33" s="129"/>
      <c r="AA33" s="129"/>
      <c r="AB33" s="129" t="s">
        <v>29</v>
      </c>
      <c r="AC33" s="129"/>
      <c r="AD33" s="129"/>
      <c r="AE33" s="130"/>
      <c r="AF33" s="10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4" spans="1:53" ht="15" customHeight="1" x14ac:dyDescent="0.25">
      <c r="A34" s="28"/>
      <c r="B34" s="124"/>
      <c r="C34" s="126"/>
      <c r="D34" s="128"/>
      <c r="E34" s="131" t="s">
        <v>8</v>
      </c>
      <c r="F34" s="126"/>
      <c r="G34" s="131" t="s">
        <v>9</v>
      </c>
      <c r="H34" s="126"/>
      <c r="I34" s="131" t="s">
        <v>8</v>
      </c>
      <c r="J34" s="126"/>
      <c r="K34" s="131" t="s">
        <v>9</v>
      </c>
      <c r="L34" s="126"/>
      <c r="M34" s="153"/>
      <c r="N34" s="154"/>
      <c r="O34" s="155"/>
      <c r="P34" s="131" t="s">
        <v>8</v>
      </c>
      <c r="Q34" s="126"/>
      <c r="R34" s="131" t="s">
        <v>9</v>
      </c>
      <c r="S34" s="126"/>
      <c r="T34" s="131" t="s">
        <v>8</v>
      </c>
      <c r="U34" s="126"/>
      <c r="V34" s="131" t="s">
        <v>9</v>
      </c>
      <c r="W34" s="126"/>
      <c r="X34" s="131" t="s">
        <v>8</v>
      </c>
      <c r="Y34" s="126"/>
      <c r="Z34" s="131" t="s">
        <v>9</v>
      </c>
      <c r="AA34" s="126"/>
      <c r="AB34" s="131" t="s">
        <v>8</v>
      </c>
      <c r="AC34" s="126"/>
      <c r="AD34" s="131" t="s">
        <v>9</v>
      </c>
      <c r="AE34" s="132"/>
      <c r="AF34" s="10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</row>
    <row r="35" spans="1:53" ht="22.5" customHeight="1" x14ac:dyDescent="0.25">
      <c r="A35" s="28"/>
      <c r="B35" s="124"/>
      <c r="C35" s="126"/>
      <c r="D35" s="128"/>
      <c r="E35" s="32" t="s">
        <v>10</v>
      </c>
      <c r="F35" s="32" t="s">
        <v>11</v>
      </c>
      <c r="G35" s="32" t="s">
        <v>10</v>
      </c>
      <c r="H35" s="32" t="s">
        <v>11</v>
      </c>
      <c r="I35" s="32" t="s">
        <v>10</v>
      </c>
      <c r="J35" s="62" t="s">
        <v>11</v>
      </c>
      <c r="K35" s="32" t="s">
        <v>10</v>
      </c>
      <c r="L35" s="32" t="s">
        <v>11</v>
      </c>
      <c r="M35" s="156"/>
      <c r="N35" s="157"/>
      <c r="O35" s="158"/>
      <c r="P35" s="32" t="s">
        <v>10</v>
      </c>
      <c r="Q35" s="32" t="s">
        <v>11</v>
      </c>
      <c r="R35" s="32" t="s">
        <v>10</v>
      </c>
      <c r="S35" s="32" t="s">
        <v>11</v>
      </c>
      <c r="T35" s="32" t="s">
        <v>10</v>
      </c>
      <c r="U35" s="32" t="s">
        <v>11</v>
      </c>
      <c r="V35" s="32" t="s">
        <v>10</v>
      </c>
      <c r="W35" s="32" t="s">
        <v>11</v>
      </c>
      <c r="X35" s="32" t="s">
        <v>10</v>
      </c>
      <c r="Y35" s="32" t="s">
        <v>11</v>
      </c>
      <c r="Z35" s="32" t="s">
        <v>10</v>
      </c>
      <c r="AA35" s="32" t="s">
        <v>11</v>
      </c>
      <c r="AB35" s="32" t="s">
        <v>10</v>
      </c>
      <c r="AC35" s="32" t="s">
        <v>11</v>
      </c>
      <c r="AD35" s="32" t="s">
        <v>10</v>
      </c>
      <c r="AE35" s="33" t="s">
        <v>11</v>
      </c>
      <c r="AF35" s="10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  <row r="36" spans="1:53" ht="39" customHeight="1" x14ac:dyDescent="0.25">
      <c r="A36" s="28"/>
      <c r="B36" s="34">
        <v>1</v>
      </c>
      <c r="C36" s="35" t="s">
        <v>12</v>
      </c>
      <c r="D36" s="36" t="s">
        <v>13</v>
      </c>
      <c r="E36" s="37"/>
      <c r="F36" s="38"/>
      <c r="G36" s="37">
        <v>0.01</v>
      </c>
      <c r="H36" s="38">
        <v>1.2200000000000001E-2</v>
      </c>
      <c r="I36" s="37"/>
      <c r="J36" s="63"/>
      <c r="K36" s="37">
        <v>0</v>
      </c>
      <c r="L36" s="38">
        <v>0</v>
      </c>
      <c r="M36" s="136" t="s">
        <v>13</v>
      </c>
      <c r="N36" s="137"/>
      <c r="O36" s="138"/>
      <c r="P36" s="37"/>
      <c r="Q36" s="38"/>
      <c r="R36" s="37">
        <v>0.61</v>
      </c>
      <c r="S36" s="38">
        <f t="shared" ref="S36:S95" si="1">0.61+(0.61*0.22)</f>
        <v>0.74419999999999997</v>
      </c>
      <c r="T36" s="37"/>
      <c r="U36" s="38"/>
      <c r="V36" s="37">
        <v>1.952</v>
      </c>
      <c r="W36" s="38">
        <f t="shared" ref="W36:AA38" si="2">1.952+(1.952*0.22)</f>
        <v>2.38144</v>
      </c>
      <c r="X36" s="37"/>
      <c r="Y36" s="38"/>
      <c r="Z36" s="37">
        <v>1.952</v>
      </c>
      <c r="AA36" s="38">
        <f t="shared" si="2"/>
        <v>2.38144</v>
      </c>
      <c r="AB36" s="37"/>
      <c r="AC36" s="38"/>
      <c r="AD36" s="37">
        <v>2.806</v>
      </c>
      <c r="AE36" s="39">
        <f t="shared" ref="AE36:AE97" si="3">2.806+(2.806*0.22)</f>
        <v>3.4233199999999999</v>
      </c>
      <c r="AF36" s="10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</row>
    <row r="37" spans="1:53" ht="39" customHeight="1" x14ac:dyDescent="0.25">
      <c r="A37" s="28"/>
      <c r="B37" s="34">
        <v>2</v>
      </c>
      <c r="C37" s="35" t="s">
        <v>14</v>
      </c>
      <c r="D37" s="36" t="s">
        <v>13</v>
      </c>
      <c r="E37" s="37"/>
      <c r="F37" s="40"/>
      <c r="G37" s="37">
        <v>0.61</v>
      </c>
      <c r="H37" s="38">
        <f>0.61+(0.61*0.22)</f>
        <v>0.74419999999999997</v>
      </c>
      <c r="I37" s="64"/>
      <c r="J37" s="65"/>
      <c r="K37" s="37">
        <v>0.61</v>
      </c>
      <c r="L37" s="38">
        <f>0.61+(0.61*0.22)</f>
        <v>0.74419999999999997</v>
      </c>
      <c r="M37" s="136" t="s">
        <v>13</v>
      </c>
      <c r="N37" s="137"/>
      <c r="O37" s="138"/>
      <c r="P37" s="37"/>
      <c r="Q37" s="40"/>
      <c r="R37" s="37">
        <v>0.61</v>
      </c>
      <c r="S37" s="38">
        <f t="shared" si="1"/>
        <v>0.74419999999999997</v>
      </c>
      <c r="T37" s="64"/>
      <c r="U37" s="66"/>
      <c r="V37" s="37">
        <v>1.952</v>
      </c>
      <c r="W37" s="38">
        <f t="shared" si="2"/>
        <v>2.38144</v>
      </c>
      <c r="X37" s="37"/>
      <c r="Y37" s="40"/>
      <c r="Z37" s="37">
        <v>1.952</v>
      </c>
      <c r="AA37" s="38">
        <f t="shared" si="2"/>
        <v>2.38144</v>
      </c>
      <c r="AB37" s="64"/>
      <c r="AC37" s="66"/>
      <c r="AD37" s="37">
        <v>2.806</v>
      </c>
      <c r="AE37" s="39">
        <f t="shared" si="3"/>
        <v>3.4233199999999999</v>
      </c>
      <c r="AF37" s="10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</row>
    <row r="38" spans="1:53" ht="39" customHeight="1" x14ac:dyDescent="0.25">
      <c r="A38" s="28"/>
      <c r="B38" s="34">
        <v>3</v>
      </c>
      <c r="C38" s="35" t="s">
        <v>15</v>
      </c>
      <c r="D38" s="36" t="s">
        <v>13</v>
      </c>
      <c r="E38" s="37"/>
      <c r="F38" s="38"/>
      <c r="G38" s="37">
        <v>1.952</v>
      </c>
      <c r="H38" s="38">
        <f>1.952+(1.952*0.22)</f>
        <v>2.38144</v>
      </c>
      <c r="I38" s="64"/>
      <c r="J38" s="65"/>
      <c r="K38" s="37">
        <v>1.952</v>
      </c>
      <c r="L38" s="38">
        <f>1.952+(1.952*0.22)</f>
        <v>2.38144</v>
      </c>
      <c r="M38" s="136" t="s">
        <v>13</v>
      </c>
      <c r="N38" s="137"/>
      <c r="O38" s="138"/>
      <c r="P38" s="37"/>
      <c r="Q38" s="38"/>
      <c r="R38" s="37">
        <v>1.952</v>
      </c>
      <c r="S38" s="38">
        <f>1.952+(1.952*0.22)</f>
        <v>2.38144</v>
      </c>
      <c r="T38" s="64"/>
      <c r="U38" s="66"/>
      <c r="V38" s="37">
        <v>1.952</v>
      </c>
      <c r="W38" s="38">
        <f t="shared" si="2"/>
        <v>2.38144</v>
      </c>
      <c r="X38" s="37"/>
      <c r="Y38" s="38"/>
      <c r="Z38" s="37">
        <v>1.952</v>
      </c>
      <c r="AA38" s="38">
        <f t="shared" si="2"/>
        <v>2.38144</v>
      </c>
      <c r="AB38" s="64"/>
      <c r="AC38" s="66"/>
      <c r="AD38" s="37">
        <v>2.806</v>
      </c>
      <c r="AE38" s="39">
        <f t="shared" si="3"/>
        <v>3.4233199999999999</v>
      </c>
      <c r="AF38" s="10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</row>
    <row r="39" spans="1:53" ht="39" customHeight="1" x14ac:dyDescent="0.25">
      <c r="A39" s="28"/>
      <c r="B39" s="34">
        <v>4</v>
      </c>
      <c r="C39" s="35" t="s">
        <v>16</v>
      </c>
      <c r="D39" s="36" t="s">
        <v>13</v>
      </c>
      <c r="E39" s="37"/>
      <c r="F39" s="38"/>
      <c r="G39" s="37">
        <v>2.2999999999999998</v>
      </c>
      <c r="H39" s="38">
        <f t="shared" ref="H39:L39" si="4">2.3+(2.3*0.22)</f>
        <v>2.806</v>
      </c>
      <c r="I39" s="64"/>
      <c r="J39" s="65"/>
      <c r="K39" s="37">
        <v>2.2999999999999998</v>
      </c>
      <c r="L39" s="38">
        <f t="shared" si="4"/>
        <v>2.806</v>
      </c>
      <c r="M39" s="136" t="s">
        <v>13</v>
      </c>
      <c r="N39" s="137"/>
      <c r="O39" s="138"/>
      <c r="P39" s="37"/>
      <c r="Q39" s="38"/>
      <c r="R39" s="37">
        <v>2.806</v>
      </c>
      <c r="S39" s="38">
        <f>2.806+(2.806*0.22)</f>
        <v>3.4233199999999999</v>
      </c>
      <c r="T39" s="64"/>
      <c r="U39" s="66"/>
      <c r="V39" s="37">
        <v>2.806</v>
      </c>
      <c r="W39" s="38">
        <f>2.806+(2.806*0.22)</f>
        <v>3.4233199999999999</v>
      </c>
      <c r="X39" s="37"/>
      <c r="Y39" s="38"/>
      <c r="Z39" s="37">
        <v>2.806</v>
      </c>
      <c r="AA39" s="38">
        <f>2.806+(2.806*0.22)</f>
        <v>3.4233199999999999</v>
      </c>
      <c r="AB39" s="64"/>
      <c r="AC39" s="66"/>
      <c r="AD39" s="37">
        <v>2.806</v>
      </c>
      <c r="AE39" s="39">
        <f t="shared" si="3"/>
        <v>3.4233199999999999</v>
      </c>
      <c r="AF39" s="31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</row>
    <row r="40" spans="1:53" ht="39" customHeight="1" x14ac:dyDescent="0.25">
      <c r="A40" s="28"/>
      <c r="B40" s="41">
        <v>5</v>
      </c>
      <c r="C40" s="42" t="s">
        <v>17</v>
      </c>
      <c r="D40" s="43" t="s">
        <v>13</v>
      </c>
      <c r="E40" s="44"/>
      <c r="F40" s="45"/>
      <c r="G40" s="44">
        <v>5.734</v>
      </c>
      <c r="H40" s="45">
        <f t="shared" ref="H40:AE40" si="5">5.734+(5.734*0.22)</f>
        <v>6.9954799999999997</v>
      </c>
      <c r="I40" s="67"/>
      <c r="J40" s="68"/>
      <c r="K40" s="44">
        <v>5.734</v>
      </c>
      <c r="L40" s="45">
        <f t="shared" si="5"/>
        <v>6.9954799999999997</v>
      </c>
      <c r="M40" s="139" t="s">
        <v>13</v>
      </c>
      <c r="N40" s="140"/>
      <c r="O40" s="141"/>
      <c r="P40" s="44"/>
      <c r="Q40" s="45"/>
      <c r="R40" s="44">
        <v>5.734</v>
      </c>
      <c r="S40" s="45">
        <f t="shared" si="5"/>
        <v>6.9954799999999997</v>
      </c>
      <c r="T40" s="67"/>
      <c r="U40" s="69"/>
      <c r="V40" s="44">
        <v>5.734</v>
      </c>
      <c r="W40" s="45">
        <f t="shared" si="5"/>
        <v>6.9954799999999997</v>
      </c>
      <c r="X40" s="44"/>
      <c r="Y40" s="45"/>
      <c r="Z40" s="44">
        <v>5.734</v>
      </c>
      <c r="AA40" s="45">
        <f t="shared" si="5"/>
        <v>6.9954799999999997</v>
      </c>
      <c r="AB40" s="67"/>
      <c r="AC40" s="69"/>
      <c r="AD40" s="44">
        <v>5.734</v>
      </c>
      <c r="AE40" s="46">
        <f t="shared" si="5"/>
        <v>6.9954799999999997</v>
      </c>
      <c r="AF40" s="1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</row>
    <row r="41" spans="1:53" ht="13.5" customHeight="1" x14ac:dyDescent="0.25">
      <c r="A41" s="2"/>
      <c r="B41" s="70"/>
      <c r="C41" s="71"/>
      <c r="D41" s="72"/>
      <c r="E41" s="73"/>
      <c r="F41" s="74"/>
      <c r="G41" s="75"/>
      <c r="H41" s="76"/>
      <c r="I41" s="77"/>
      <c r="J41" s="78"/>
      <c r="K41" s="77"/>
      <c r="L41" s="77"/>
      <c r="M41" s="7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</row>
    <row r="42" spans="1:53" ht="16.5" customHeight="1" x14ac:dyDescent="0.25">
      <c r="A42" s="2"/>
      <c r="B42" s="22"/>
      <c r="C42" s="22"/>
      <c r="D42" s="22"/>
      <c r="E42" s="23"/>
      <c r="F42" s="22"/>
      <c r="G42" s="22"/>
      <c r="H42" s="24"/>
      <c r="I42" s="24"/>
      <c r="J42" s="26"/>
      <c r="K42" s="24"/>
      <c r="L42" s="24"/>
      <c r="M42" s="24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</row>
    <row r="43" spans="1:53" ht="16.5" customHeight="1" x14ac:dyDescent="0.25">
      <c r="A43" s="28"/>
      <c r="B43" s="142" t="s">
        <v>30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4"/>
      <c r="AC43" s="10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</row>
    <row r="44" spans="1:53" ht="15" customHeight="1" x14ac:dyDescent="0.25">
      <c r="A44" s="28"/>
      <c r="B44" s="123" t="s">
        <v>4</v>
      </c>
      <c r="C44" s="125" t="s">
        <v>23</v>
      </c>
      <c r="D44" s="127" t="s">
        <v>6</v>
      </c>
      <c r="E44" s="129" t="s">
        <v>24</v>
      </c>
      <c r="F44" s="129"/>
      <c r="G44" s="129"/>
      <c r="H44" s="129"/>
      <c r="I44" s="129" t="s">
        <v>25</v>
      </c>
      <c r="J44" s="129"/>
      <c r="K44" s="129"/>
      <c r="L44" s="129"/>
      <c r="M44" s="129" t="s">
        <v>26</v>
      </c>
      <c r="N44" s="129"/>
      <c r="O44" s="129"/>
      <c r="P44" s="129"/>
      <c r="Q44" s="129" t="s">
        <v>27</v>
      </c>
      <c r="R44" s="129"/>
      <c r="S44" s="129"/>
      <c r="T44" s="129"/>
      <c r="U44" s="129" t="s">
        <v>28</v>
      </c>
      <c r="V44" s="129"/>
      <c r="W44" s="129"/>
      <c r="X44" s="129"/>
      <c r="Y44" s="129" t="s">
        <v>29</v>
      </c>
      <c r="Z44" s="129"/>
      <c r="AA44" s="129"/>
      <c r="AB44" s="130"/>
      <c r="AC44" s="10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</row>
    <row r="45" spans="1:53" ht="15" customHeight="1" x14ac:dyDescent="0.25">
      <c r="A45" s="28"/>
      <c r="B45" s="124"/>
      <c r="C45" s="126"/>
      <c r="D45" s="128"/>
      <c r="E45" s="131" t="s">
        <v>8</v>
      </c>
      <c r="F45" s="126"/>
      <c r="G45" s="131" t="s">
        <v>9</v>
      </c>
      <c r="H45" s="126"/>
      <c r="I45" s="131" t="s">
        <v>8</v>
      </c>
      <c r="J45" s="126"/>
      <c r="K45" s="131" t="s">
        <v>9</v>
      </c>
      <c r="L45" s="126"/>
      <c r="M45" s="131" t="s">
        <v>8</v>
      </c>
      <c r="N45" s="126"/>
      <c r="O45" s="131" t="s">
        <v>9</v>
      </c>
      <c r="P45" s="126"/>
      <c r="Q45" s="131" t="s">
        <v>8</v>
      </c>
      <c r="R45" s="126"/>
      <c r="S45" s="131" t="s">
        <v>9</v>
      </c>
      <c r="T45" s="126"/>
      <c r="U45" s="131" t="s">
        <v>8</v>
      </c>
      <c r="V45" s="126"/>
      <c r="W45" s="131" t="s">
        <v>9</v>
      </c>
      <c r="X45" s="126"/>
      <c r="Y45" s="131" t="s">
        <v>8</v>
      </c>
      <c r="Z45" s="126"/>
      <c r="AA45" s="131" t="s">
        <v>9</v>
      </c>
      <c r="AB45" s="132"/>
      <c r="AC45" s="10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</row>
    <row r="46" spans="1:53" ht="22.5" customHeight="1" x14ac:dyDescent="0.25">
      <c r="A46" s="28"/>
      <c r="B46" s="124"/>
      <c r="C46" s="126"/>
      <c r="D46" s="128"/>
      <c r="E46" s="32" t="s">
        <v>10</v>
      </c>
      <c r="F46" s="32" t="s">
        <v>11</v>
      </c>
      <c r="G46" s="32" t="s">
        <v>10</v>
      </c>
      <c r="H46" s="32" t="s">
        <v>11</v>
      </c>
      <c r="I46" s="32" t="s">
        <v>10</v>
      </c>
      <c r="J46" s="62" t="s">
        <v>11</v>
      </c>
      <c r="K46" s="32" t="s">
        <v>10</v>
      </c>
      <c r="L46" s="32" t="s">
        <v>11</v>
      </c>
      <c r="M46" s="32" t="s">
        <v>10</v>
      </c>
      <c r="N46" s="32" t="s">
        <v>11</v>
      </c>
      <c r="O46" s="32" t="s">
        <v>10</v>
      </c>
      <c r="P46" s="32" t="s">
        <v>11</v>
      </c>
      <c r="Q46" s="32" t="s">
        <v>10</v>
      </c>
      <c r="R46" s="32" t="s">
        <v>11</v>
      </c>
      <c r="S46" s="32" t="s">
        <v>10</v>
      </c>
      <c r="T46" s="32" t="s">
        <v>11</v>
      </c>
      <c r="U46" s="32" t="s">
        <v>10</v>
      </c>
      <c r="V46" s="32" t="s">
        <v>11</v>
      </c>
      <c r="W46" s="32" t="s">
        <v>10</v>
      </c>
      <c r="X46" s="32" t="s">
        <v>11</v>
      </c>
      <c r="Y46" s="32" t="s">
        <v>10</v>
      </c>
      <c r="Z46" s="32" t="s">
        <v>11</v>
      </c>
      <c r="AA46" s="32" t="s">
        <v>10</v>
      </c>
      <c r="AB46" s="33" t="s">
        <v>11</v>
      </c>
      <c r="AC46" s="10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</row>
    <row r="47" spans="1:53" ht="33" customHeight="1" x14ac:dyDescent="0.25">
      <c r="A47" s="28"/>
      <c r="B47" s="34">
        <v>1</v>
      </c>
      <c r="C47" s="35" t="s">
        <v>12</v>
      </c>
      <c r="D47" s="36" t="s">
        <v>13</v>
      </c>
      <c r="E47" s="37"/>
      <c r="F47" s="38"/>
      <c r="G47" s="37">
        <v>1.83</v>
      </c>
      <c r="H47" s="38">
        <f t="shared" ref="H47:P48" si="6">1.83+(1.83*0.22)</f>
        <v>2.2326000000000001</v>
      </c>
      <c r="I47" s="37"/>
      <c r="J47" s="63"/>
      <c r="K47" s="37">
        <v>1.83</v>
      </c>
      <c r="L47" s="38">
        <f t="shared" si="6"/>
        <v>2.2326000000000001</v>
      </c>
      <c r="M47" s="79"/>
      <c r="N47" s="37"/>
      <c r="O47" s="37">
        <v>1.83</v>
      </c>
      <c r="P47" s="38">
        <f t="shared" si="6"/>
        <v>2.2326000000000001</v>
      </c>
      <c r="Q47" s="38"/>
      <c r="R47" s="37"/>
      <c r="S47" s="37">
        <v>2.7450000000000001</v>
      </c>
      <c r="T47" s="38">
        <f t="shared" ref="T47:AA94" si="7">2.745+(2.745*0.22)</f>
        <v>3.3489</v>
      </c>
      <c r="U47" s="38"/>
      <c r="V47" s="79"/>
      <c r="W47" s="37">
        <v>2.7450000000000001</v>
      </c>
      <c r="X47" s="38">
        <f t="shared" si="7"/>
        <v>3.3489</v>
      </c>
      <c r="Y47" s="37"/>
      <c r="Z47" s="38"/>
      <c r="AA47" s="37">
        <v>3.66</v>
      </c>
      <c r="AB47" s="39">
        <f t="shared" ref="AB47:AB108" si="8">3.66+(3.66*0.22)</f>
        <v>4.4652000000000003</v>
      </c>
      <c r="AC47" s="10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</row>
    <row r="48" spans="1:53" ht="33" customHeight="1" x14ac:dyDescent="0.25">
      <c r="A48" s="28"/>
      <c r="B48" s="34">
        <v>2</v>
      </c>
      <c r="C48" s="35" t="s">
        <v>14</v>
      </c>
      <c r="D48" s="36" t="s">
        <v>13</v>
      </c>
      <c r="E48" s="37"/>
      <c r="F48" s="38"/>
      <c r="G48" s="37">
        <v>1.83</v>
      </c>
      <c r="H48" s="38">
        <f t="shared" si="6"/>
        <v>2.2326000000000001</v>
      </c>
      <c r="I48" s="80"/>
      <c r="J48" s="81"/>
      <c r="K48" s="37">
        <v>1.83</v>
      </c>
      <c r="L48" s="38">
        <f t="shared" si="6"/>
        <v>2.2326000000000001</v>
      </c>
      <c r="M48" s="79"/>
      <c r="N48" s="37"/>
      <c r="O48" s="37">
        <v>1.83</v>
      </c>
      <c r="P48" s="38">
        <f t="shared" si="6"/>
        <v>2.2326000000000001</v>
      </c>
      <c r="Q48" s="38"/>
      <c r="R48" s="80"/>
      <c r="S48" s="37">
        <v>2.7450000000000001</v>
      </c>
      <c r="T48" s="38">
        <f t="shared" si="7"/>
        <v>3.3489</v>
      </c>
      <c r="U48" s="38"/>
      <c r="V48" s="79"/>
      <c r="W48" s="37">
        <v>2.7450000000000001</v>
      </c>
      <c r="X48" s="38">
        <f t="shared" si="7"/>
        <v>3.3489</v>
      </c>
      <c r="Y48" s="37"/>
      <c r="Z48" s="38"/>
      <c r="AA48" s="37">
        <v>3.66</v>
      </c>
      <c r="AB48" s="39">
        <f t="shared" si="8"/>
        <v>4.4652000000000003</v>
      </c>
      <c r="AC48" s="10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</row>
    <row r="49" spans="1:53" ht="33" customHeight="1" x14ac:dyDescent="0.25">
      <c r="A49" s="28"/>
      <c r="B49" s="34">
        <v>3</v>
      </c>
      <c r="C49" s="35" t="s">
        <v>15</v>
      </c>
      <c r="D49" s="36" t="s">
        <v>13</v>
      </c>
      <c r="E49" s="37"/>
      <c r="F49" s="38"/>
      <c r="G49" s="37">
        <v>2.7450000000000001</v>
      </c>
      <c r="H49" s="38">
        <f>2.745+(2.745*0.22)</f>
        <v>3.3489</v>
      </c>
      <c r="I49" s="80"/>
      <c r="J49" s="81"/>
      <c r="K49" s="37">
        <v>2.7450000000000001</v>
      </c>
      <c r="L49" s="38">
        <f>2.745+(2.745*0.22)</f>
        <v>3.3489</v>
      </c>
      <c r="M49" s="79"/>
      <c r="N49" s="37"/>
      <c r="O49" s="37">
        <v>2.7450000000000001</v>
      </c>
      <c r="P49" s="38">
        <f>2.745+(2.745*0.22)</f>
        <v>3.3489</v>
      </c>
      <c r="Q49" s="38"/>
      <c r="R49" s="80"/>
      <c r="S49" s="37">
        <v>2.7450000000000001</v>
      </c>
      <c r="T49" s="38">
        <f t="shared" si="7"/>
        <v>3.3489</v>
      </c>
      <c r="U49" s="38"/>
      <c r="V49" s="79"/>
      <c r="W49" s="37">
        <v>2.7450000000000001</v>
      </c>
      <c r="X49" s="38">
        <f t="shared" si="7"/>
        <v>3.3489</v>
      </c>
      <c r="Y49" s="37"/>
      <c r="Z49" s="38"/>
      <c r="AA49" s="37">
        <v>3.66</v>
      </c>
      <c r="AB49" s="39">
        <f t="shared" si="8"/>
        <v>4.4652000000000003</v>
      </c>
      <c r="AC49" s="10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</row>
    <row r="50" spans="1:53" ht="33" customHeight="1" x14ac:dyDescent="0.25">
      <c r="A50" s="28"/>
      <c r="B50" s="34">
        <v>4</v>
      </c>
      <c r="C50" s="35" t="s">
        <v>16</v>
      </c>
      <c r="D50" s="36" t="s">
        <v>13</v>
      </c>
      <c r="E50" s="37"/>
      <c r="F50" s="38"/>
      <c r="G50" s="37">
        <v>3.66</v>
      </c>
      <c r="H50" s="38">
        <f>3.66+(3.66*0.22)</f>
        <v>4.4652000000000003</v>
      </c>
      <c r="I50" s="80"/>
      <c r="J50" s="81"/>
      <c r="K50" s="37">
        <v>3.66</v>
      </c>
      <c r="L50" s="38">
        <f>3.66+(3.66*0.22)</f>
        <v>4.4652000000000003</v>
      </c>
      <c r="M50" s="79"/>
      <c r="N50" s="37"/>
      <c r="O50" s="37">
        <v>3.66</v>
      </c>
      <c r="P50" s="38">
        <f>3.66+(3.66*0.22)</f>
        <v>4.4652000000000003</v>
      </c>
      <c r="Q50" s="38"/>
      <c r="R50" s="80"/>
      <c r="S50" s="37">
        <v>3.66</v>
      </c>
      <c r="T50" s="38">
        <f>3.66+(3.66*0.22)</f>
        <v>4.4652000000000003</v>
      </c>
      <c r="U50" s="38"/>
      <c r="V50" s="79"/>
      <c r="W50" s="37">
        <v>3.66</v>
      </c>
      <c r="X50" s="38">
        <f>3.66+(3.66*0.22)</f>
        <v>4.4652000000000003</v>
      </c>
      <c r="Y50" s="37"/>
      <c r="Z50" s="38"/>
      <c r="AA50" s="37">
        <v>3.66</v>
      </c>
      <c r="AB50" s="39">
        <f t="shared" si="8"/>
        <v>4.4652000000000003</v>
      </c>
      <c r="AC50" s="31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</row>
    <row r="51" spans="1:53" ht="33" customHeight="1" x14ac:dyDescent="0.25">
      <c r="A51" s="28"/>
      <c r="B51" s="41">
        <v>5</v>
      </c>
      <c r="C51" s="42" t="s">
        <v>17</v>
      </c>
      <c r="D51" s="43" t="s">
        <v>13</v>
      </c>
      <c r="E51" s="44"/>
      <c r="F51" s="45"/>
      <c r="G51" s="44">
        <v>5.49</v>
      </c>
      <c r="H51" s="45">
        <f t="shared" ref="H51:AB51" si="9">5.49+(5.49*0.22)</f>
        <v>6.6978</v>
      </c>
      <c r="I51" s="82"/>
      <c r="J51" s="83"/>
      <c r="K51" s="44">
        <v>5.49</v>
      </c>
      <c r="L51" s="45">
        <f t="shared" si="9"/>
        <v>6.6978</v>
      </c>
      <c r="M51" s="84"/>
      <c r="N51" s="44"/>
      <c r="O51" s="44">
        <v>5.49</v>
      </c>
      <c r="P51" s="45">
        <f t="shared" si="9"/>
        <v>6.6978</v>
      </c>
      <c r="Q51" s="85"/>
      <c r="R51" s="82"/>
      <c r="S51" s="44">
        <v>5.49</v>
      </c>
      <c r="T51" s="45">
        <f t="shared" si="9"/>
        <v>6.6978</v>
      </c>
      <c r="U51" s="85"/>
      <c r="V51" s="84"/>
      <c r="W51" s="44">
        <v>5.49</v>
      </c>
      <c r="X51" s="45">
        <f t="shared" si="9"/>
        <v>6.6978</v>
      </c>
      <c r="Y51" s="44"/>
      <c r="Z51" s="85"/>
      <c r="AA51" s="44">
        <v>5.49</v>
      </c>
      <c r="AB51" s="46">
        <f t="shared" si="9"/>
        <v>6.6978</v>
      </c>
      <c r="AC51" s="10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</row>
    <row r="52" spans="1:53" ht="15" customHeight="1" x14ac:dyDescent="0.25">
      <c r="A52" s="2"/>
      <c r="B52" s="70"/>
      <c r="C52" s="86"/>
      <c r="D52" s="72"/>
      <c r="E52" s="73"/>
      <c r="F52" s="74"/>
      <c r="G52" s="72"/>
      <c r="H52" s="87"/>
      <c r="I52" s="74"/>
      <c r="J52" s="88"/>
      <c r="K52" s="74"/>
      <c r="L52" s="87"/>
      <c r="M52" s="74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</row>
    <row r="53" spans="1:53" ht="15.75" customHeight="1" x14ac:dyDescent="0.25">
      <c r="A53" s="2"/>
      <c r="B53" s="27"/>
      <c r="C53" s="49"/>
      <c r="D53" s="27"/>
      <c r="E53" s="27"/>
      <c r="F53" s="27"/>
      <c r="G53" s="27"/>
      <c r="H53" s="50"/>
      <c r="I53" s="6"/>
      <c r="J53" s="60"/>
      <c r="K53" s="7"/>
      <c r="L53" s="7"/>
      <c r="M53" s="7"/>
      <c r="N53" s="7"/>
      <c r="O53" s="7"/>
      <c r="P53" s="7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</row>
    <row r="54" spans="1:53" ht="15.75" customHeight="1" x14ac:dyDescent="0.25">
      <c r="A54" s="28"/>
      <c r="B54" s="142" t="s">
        <v>31</v>
      </c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4"/>
      <c r="Q54" s="10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</row>
    <row r="55" spans="1:53" ht="15" customHeight="1" x14ac:dyDescent="0.25">
      <c r="A55" s="28"/>
      <c r="B55" s="123" t="s">
        <v>4</v>
      </c>
      <c r="C55" s="125" t="s">
        <v>23</v>
      </c>
      <c r="D55" s="127" t="s">
        <v>6</v>
      </c>
      <c r="E55" s="145" t="s">
        <v>24</v>
      </c>
      <c r="F55" s="147"/>
      <c r="G55" s="145" t="s">
        <v>25</v>
      </c>
      <c r="H55" s="147"/>
      <c r="I55" s="145" t="s">
        <v>26</v>
      </c>
      <c r="J55" s="147"/>
      <c r="K55" s="145" t="s">
        <v>27</v>
      </c>
      <c r="L55" s="147"/>
      <c r="M55" s="145" t="s">
        <v>28</v>
      </c>
      <c r="N55" s="147"/>
      <c r="O55" s="145" t="s">
        <v>29</v>
      </c>
      <c r="P55" s="159"/>
      <c r="Q55" s="10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</row>
    <row r="56" spans="1:53" ht="13.5" customHeight="1" x14ac:dyDescent="0.25">
      <c r="A56" s="28"/>
      <c r="B56" s="124"/>
      <c r="C56" s="126"/>
      <c r="D56" s="128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32"/>
      <c r="Q56" s="10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</row>
    <row r="57" spans="1:53" ht="23.25" customHeight="1" x14ac:dyDescent="0.25">
      <c r="A57" s="28"/>
      <c r="B57" s="124"/>
      <c r="C57" s="126"/>
      <c r="D57" s="128"/>
      <c r="E57" s="32" t="s">
        <v>10</v>
      </c>
      <c r="F57" s="32" t="s">
        <v>11</v>
      </c>
      <c r="G57" s="32" t="s">
        <v>10</v>
      </c>
      <c r="H57" s="32" t="s">
        <v>11</v>
      </c>
      <c r="I57" s="32" t="s">
        <v>10</v>
      </c>
      <c r="J57" s="62" t="s">
        <v>11</v>
      </c>
      <c r="K57" s="32" t="s">
        <v>10</v>
      </c>
      <c r="L57" s="32" t="s">
        <v>11</v>
      </c>
      <c r="M57" s="32" t="s">
        <v>10</v>
      </c>
      <c r="N57" s="32" t="s">
        <v>11</v>
      </c>
      <c r="O57" s="32" t="s">
        <v>10</v>
      </c>
      <c r="P57" s="33" t="s">
        <v>11</v>
      </c>
      <c r="Q57" s="10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</row>
    <row r="58" spans="1:53" ht="24.75" customHeight="1" x14ac:dyDescent="0.25">
      <c r="A58" s="28"/>
      <c r="B58" s="34">
        <v>1</v>
      </c>
      <c r="C58" s="35" t="s">
        <v>12</v>
      </c>
      <c r="D58" s="36" t="s">
        <v>20</v>
      </c>
      <c r="E58" s="37">
        <v>0.01</v>
      </c>
      <c r="F58" s="38">
        <f>0.01*1.22</f>
        <v>1.2200000000000001E-2</v>
      </c>
      <c r="G58" s="37">
        <v>0</v>
      </c>
      <c r="H58" s="38">
        <v>0</v>
      </c>
      <c r="I58" s="37">
        <v>3.6600000000000001E-2</v>
      </c>
      <c r="J58" s="63">
        <f>0.0366+(0.0366*0.22)</f>
        <v>4.4651999999999997E-2</v>
      </c>
      <c r="K58" s="37">
        <v>0.03</v>
      </c>
      <c r="L58" s="38">
        <v>3.6600000000000001E-2</v>
      </c>
      <c r="M58" s="37">
        <v>0.03</v>
      </c>
      <c r="N58" s="38">
        <v>3.6600000000000001E-2</v>
      </c>
      <c r="O58" s="37">
        <v>0.03</v>
      </c>
      <c r="P58" s="39">
        <v>3.6600000000000001E-2</v>
      </c>
      <c r="Q58" s="10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</row>
    <row r="59" spans="1:53" ht="24.75" customHeight="1" x14ac:dyDescent="0.25">
      <c r="A59" s="28"/>
      <c r="B59" s="34">
        <v>2</v>
      </c>
      <c r="C59" s="35" t="s">
        <v>14</v>
      </c>
      <c r="D59" s="36" t="s">
        <v>20</v>
      </c>
      <c r="E59" s="37">
        <v>0.1037</v>
      </c>
      <c r="F59" s="38">
        <f t="shared" ref="F59:J59" si="10">0.1037+(0.1037*0.22)</f>
        <v>0.12651400000000002</v>
      </c>
      <c r="G59" s="37">
        <v>0.1037</v>
      </c>
      <c r="H59" s="38">
        <f t="shared" si="10"/>
        <v>0.12651400000000002</v>
      </c>
      <c r="I59" s="37">
        <v>0.1037</v>
      </c>
      <c r="J59" s="63">
        <f t="shared" si="10"/>
        <v>0.12651400000000002</v>
      </c>
      <c r="K59" s="37">
        <v>8.5000000000000006E-2</v>
      </c>
      <c r="L59" s="38">
        <v>0.1037</v>
      </c>
      <c r="M59" s="37">
        <v>8.5000000000000006E-2</v>
      </c>
      <c r="N59" s="38">
        <v>0.1037</v>
      </c>
      <c r="O59" s="37">
        <v>8.5000000000000006E-2</v>
      </c>
      <c r="P59" s="39">
        <v>0.1037</v>
      </c>
      <c r="Q59" s="10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</row>
    <row r="60" spans="1:53" ht="24.75" customHeight="1" x14ac:dyDescent="0.25">
      <c r="A60" s="28"/>
      <c r="B60" s="34">
        <v>3</v>
      </c>
      <c r="C60" s="35" t="s">
        <v>15</v>
      </c>
      <c r="D60" s="36" t="s">
        <v>20</v>
      </c>
      <c r="E60" s="37">
        <v>0.40260000000000001</v>
      </c>
      <c r="F60" s="38">
        <f t="shared" ref="F60:J60" si="11">0.4026+(0.4026*0.22)</f>
        <v>0.491172</v>
      </c>
      <c r="G60" s="37">
        <v>0.40260000000000001</v>
      </c>
      <c r="H60" s="38">
        <f t="shared" si="11"/>
        <v>0.491172</v>
      </c>
      <c r="I60" s="37">
        <v>0.40260000000000001</v>
      </c>
      <c r="J60" s="63">
        <f t="shared" si="11"/>
        <v>0.491172</v>
      </c>
      <c r="K60" s="37">
        <v>0.33</v>
      </c>
      <c r="L60" s="38">
        <v>0.40260000000000001</v>
      </c>
      <c r="M60" s="37">
        <v>0.33</v>
      </c>
      <c r="N60" s="38">
        <v>0.40260000000000001</v>
      </c>
      <c r="O60" s="37">
        <v>0.33</v>
      </c>
      <c r="P60" s="39">
        <v>0.40260000000000001</v>
      </c>
      <c r="Q60" s="10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</row>
    <row r="61" spans="1:53" ht="24.75" customHeight="1" x14ac:dyDescent="0.25">
      <c r="A61" s="28"/>
      <c r="B61" s="34">
        <v>4</v>
      </c>
      <c r="C61" s="35" t="s">
        <v>16</v>
      </c>
      <c r="D61" s="36" t="s">
        <v>20</v>
      </c>
      <c r="E61" s="37">
        <v>0.73199999999999998</v>
      </c>
      <c r="F61" s="38">
        <f t="shared" ref="F61:J62" si="12">0.732+(0.732*0.22)</f>
        <v>0.89303999999999994</v>
      </c>
      <c r="G61" s="37">
        <v>0.73199999999999998</v>
      </c>
      <c r="H61" s="38">
        <f t="shared" si="12"/>
        <v>0.89303999999999994</v>
      </c>
      <c r="I61" s="37">
        <v>0.73199999999999998</v>
      </c>
      <c r="J61" s="63">
        <f t="shared" si="12"/>
        <v>0.89303999999999994</v>
      </c>
      <c r="K61" s="37">
        <v>0.6</v>
      </c>
      <c r="L61" s="38">
        <v>0.73199999999999998</v>
      </c>
      <c r="M61" s="37">
        <v>0.6</v>
      </c>
      <c r="N61" s="38">
        <v>0.73199999999999998</v>
      </c>
      <c r="O61" s="37">
        <v>0.6</v>
      </c>
      <c r="P61" s="39">
        <v>0.73199999999999998</v>
      </c>
      <c r="Q61" s="10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</row>
    <row r="62" spans="1:53" ht="24.75" customHeight="1" x14ac:dyDescent="0.25">
      <c r="A62" s="28"/>
      <c r="B62" s="41">
        <v>5</v>
      </c>
      <c r="C62" s="42" t="s">
        <v>17</v>
      </c>
      <c r="D62" s="43" t="s">
        <v>20</v>
      </c>
      <c r="E62" s="44">
        <v>0.73199999999999998</v>
      </c>
      <c r="F62" s="45">
        <f t="shared" si="12"/>
        <v>0.89303999999999994</v>
      </c>
      <c r="G62" s="44">
        <v>0.73199999999999998</v>
      </c>
      <c r="H62" s="45">
        <f t="shared" si="12"/>
        <v>0.89303999999999994</v>
      </c>
      <c r="I62" s="44">
        <v>0.73199999999999998</v>
      </c>
      <c r="J62" s="89">
        <f t="shared" si="12"/>
        <v>0.89303999999999994</v>
      </c>
      <c r="K62" s="44">
        <v>0.6</v>
      </c>
      <c r="L62" s="45">
        <v>0.73199999999999998</v>
      </c>
      <c r="M62" s="44">
        <v>0.6</v>
      </c>
      <c r="N62" s="45">
        <v>0.73199999999999998</v>
      </c>
      <c r="O62" s="44">
        <v>0.6</v>
      </c>
      <c r="P62" s="46">
        <v>0.73199999999999998</v>
      </c>
      <c r="Q62" s="10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</row>
    <row r="63" spans="1:53" ht="15" customHeight="1" x14ac:dyDescent="0.25">
      <c r="A63" s="2"/>
      <c r="B63" s="47"/>
      <c r="C63" s="90"/>
      <c r="D63" s="47"/>
      <c r="E63" s="91"/>
      <c r="F63" s="92"/>
      <c r="G63" s="92"/>
      <c r="H63" s="77"/>
      <c r="I63" s="77"/>
      <c r="J63" s="78"/>
      <c r="K63" s="77"/>
      <c r="L63" s="77"/>
      <c r="M63" s="77"/>
      <c r="N63" s="47"/>
      <c r="O63" s="47"/>
      <c r="P63" s="47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</row>
    <row r="64" spans="1:53" ht="15.75" customHeight="1" x14ac:dyDescent="0.25">
      <c r="A64" s="2"/>
      <c r="B64" s="93"/>
      <c r="C64" s="94"/>
      <c r="D64" s="27"/>
      <c r="E64" s="95"/>
      <c r="F64" s="96"/>
      <c r="G64" s="27"/>
      <c r="H64" s="97"/>
      <c r="I64" s="96"/>
      <c r="J64" s="98"/>
      <c r="K64" s="96"/>
      <c r="L64" s="97"/>
      <c r="M64" s="96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</row>
    <row r="65" spans="1:53" ht="15.75" customHeight="1" x14ac:dyDescent="0.25">
      <c r="A65" s="28"/>
      <c r="B65" s="142" t="s">
        <v>32</v>
      </c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4"/>
      <c r="AC65" s="10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</row>
    <row r="66" spans="1:53" ht="15" customHeight="1" x14ac:dyDescent="0.25">
      <c r="A66" s="28"/>
      <c r="B66" s="123" t="s">
        <v>4</v>
      </c>
      <c r="C66" s="125" t="s">
        <v>23</v>
      </c>
      <c r="D66" s="127" t="s">
        <v>6</v>
      </c>
      <c r="E66" s="145" t="s">
        <v>24</v>
      </c>
      <c r="F66" s="146"/>
      <c r="G66" s="146"/>
      <c r="H66" s="147"/>
      <c r="I66" s="145" t="s">
        <v>25</v>
      </c>
      <c r="J66" s="146"/>
      <c r="K66" s="146"/>
      <c r="L66" s="147"/>
      <c r="M66" s="145" t="s">
        <v>26</v>
      </c>
      <c r="N66" s="146"/>
      <c r="O66" s="146"/>
      <c r="P66" s="147"/>
      <c r="Q66" s="145" t="s">
        <v>27</v>
      </c>
      <c r="R66" s="146"/>
      <c r="S66" s="146"/>
      <c r="T66" s="147"/>
      <c r="U66" s="145" t="s">
        <v>28</v>
      </c>
      <c r="V66" s="146"/>
      <c r="W66" s="146"/>
      <c r="X66" s="147"/>
      <c r="Y66" s="145" t="s">
        <v>29</v>
      </c>
      <c r="Z66" s="146"/>
      <c r="AA66" s="146"/>
      <c r="AB66" s="159"/>
      <c r="AC66" s="10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</row>
    <row r="67" spans="1:53" ht="15" customHeight="1" x14ac:dyDescent="0.25">
      <c r="A67" s="28"/>
      <c r="B67" s="124"/>
      <c r="C67" s="126"/>
      <c r="D67" s="128"/>
      <c r="E67" s="160" t="s">
        <v>33</v>
      </c>
      <c r="F67" s="160"/>
      <c r="G67" s="160" t="s">
        <v>34</v>
      </c>
      <c r="H67" s="160"/>
      <c r="I67" s="160" t="s">
        <v>33</v>
      </c>
      <c r="J67" s="160"/>
      <c r="K67" s="160" t="s">
        <v>34</v>
      </c>
      <c r="L67" s="160"/>
      <c r="M67" s="160" t="s">
        <v>33</v>
      </c>
      <c r="N67" s="160"/>
      <c r="O67" s="160" t="s">
        <v>34</v>
      </c>
      <c r="P67" s="160"/>
      <c r="Q67" s="160" t="s">
        <v>33</v>
      </c>
      <c r="R67" s="160"/>
      <c r="S67" s="160" t="s">
        <v>34</v>
      </c>
      <c r="T67" s="160"/>
      <c r="U67" s="160" t="s">
        <v>33</v>
      </c>
      <c r="V67" s="160"/>
      <c r="W67" s="160" t="s">
        <v>34</v>
      </c>
      <c r="X67" s="160"/>
      <c r="Y67" s="160" t="s">
        <v>33</v>
      </c>
      <c r="Z67" s="160"/>
      <c r="AA67" s="160" t="s">
        <v>34</v>
      </c>
      <c r="AB67" s="161"/>
      <c r="AC67" s="10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</row>
    <row r="68" spans="1:53" ht="22.5" customHeight="1" x14ac:dyDescent="0.25">
      <c r="A68" s="28"/>
      <c r="B68" s="124"/>
      <c r="C68" s="126"/>
      <c r="D68" s="128"/>
      <c r="E68" s="32" t="s">
        <v>10</v>
      </c>
      <c r="F68" s="32" t="s">
        <v>11</v>
      </c>
      <c r="G68" s="32" t="s">
        <v>10</v>
      </c>
      <c r="H68" s="32" t="s">
        <v>11</v>
      </c>
      <c r="I68" s="32" t="s">
        <v>10</v>
      </c>
      <c r="J68" s="62" t="s">
        <v>11</v>
      </c>
      <c r="K68" s="32" t="s">
        <v>10</v>
      </c>
      <c r="L68" s="32" t="s">
        <v>11</v>
      </c>
      <c r="M68" s="32" t="s">
        <v>10</v>
      </c>
      <c r="N68" s="32" t="s">
        <v>11</v>
      </c>
      <c r="O68" s="32" t="s">
        <v>10</v>
      </c>
      <c r="P68" s="32" t="s">
        <v>11</v>
      </c>
      <c r="Q68" s="32" t="s">
        <v>10</v>
      </c>
      <c r="R68" s="32" t="s">
        <v>11</v>
      </c>
      <c r="S68" s="32" t="s">
        <v>10</v>
      </c>
      <c r="T68" s="32" t="s">
        <v>11</v>
      </c>
      <c r="U68" s="32" t="s">
        <v>10</v>
      </c>
      <c r="V68" s="32" t="s">
        <v>11</v>
      </c>
      <c r="W68" s="32" t="s">
        <v>10</v>
      </c>
      <c r="X68" s="32" t="s">
        <v>11</v>
      </c>
      <c r="Y68" s="32" t="s">
        <v>10</v>
      </c>
      <c r="Z68" s="32" t="s">
        <v>11</v>
      </c>
      <c r="AA68" s="32" t="s">
        <v>10</v>
      </c>
      <c r="AB68" s="33" t="s">
        <v>11</v>
      </c>
      <c r="AC68" s="10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</row>
    <row r="69" spans="1:53" ht="27.75" customHeight="1" x14ac:dyDescent="0.25">
      <c r="A69" s="28"/>
      <c r="B69" s="34">
        <v>1</v>
      </c>
      <c r="C69" s="35" t="s">
        <v>12</v>
      </c>
      <c r="D69" s="36" t="s">
        <v>35</v>
      </c>
      <c r="E69" s="37">
        <v>0.30499999999999999</v>
      </c>
      <c r="F69" s="38">
        <f t="shared" ref="F69:AB69" si="13">0.305+(0.305*0.22)</f>
        <v>0.37209999999999999</v>
      </c>
      <c r="G69" s="37">
        <v>0.30499999999999999</v>
      </c>
      <c r="H69" s="38">
        <f t="shared" si="13"/>
        <v>0.37209999999999999</v>
      </c>
      <c r="I69" s="37">
        <v>0.30499999999999999</v>
      </c>
      <c r="J69" s="63">
        <f t="shared" si="13"/>
        <v>0.37209999999999999</v>
      </c>
      <c r="K69" s="37">
        <v>0.30499999999999999</v>
      </c>
      <c r="L69" s="38">
        <f t="shared" si="13"/>
        <v>0.37209999999999999</v>
      </c>
      <c r="M69" s="37">
        <v>0.30499999999999999</v>
      </c>
      <c r="N69" s="38">
        <f t="shared" si="13"/>
        <v>0.37209999999999999</v>
      </c>
      <c r="O69" s="37">
        <v>0.30499999999999999</v>
      </c>
      <c r="P69" s="38">
        <f t="shared" si="13"/>
        <v>0.37209999999999999</v>
      </c>
      <c r="Q69" s="37">
        <v>0.30499999999999999</v>
      </c>
      <c r="R69" s="38">
        <f t="shared" si="13"/>
        <v>0.37209999999999999</v>
      </c>
      <c r="S69" s="37">
        <v>0.30499999999999999</v>
      </c>
      <c r="T69" s="38">
        <f t="shared" si="13"/>
        <v>0.37209999999999999</v>
      </c>
      <c r="U69" s="37">
        <v>0.30499999999999999</v>
      </c>
      <c r="V69" s="38">
        <f t="shared" si="13"/>
        <v>0.37209999999999999</v>
      </c>
      <c r="W69" s="37">
        <v>0.30499999999999999</v>
      </c>
      <c r="X69" s="38">
        <f t="shared" si="13"/>
        <v>0.37209999999999999</v>
      </c>
      <c r="Y69" s="37">
        <v>0.30499999999999999</v>
      </c>
      <c r="Z69" s="38">
        <f t="shared" si="13"/>
        <v>0.37209999999999999</v>
      </c>
      <c r="AA69" s="37">
        <v>0.30499999999999999</v>
      </c>
      <c r="AB69" s="39">
        <f t="shared" si="13"/>
        <v>0.37209999999999999</v>
      </c>
      <c r="AC69" s="10"/>
      <c r="AD69" s="2"/>
      <c r="AE69" s="2"/>
      <c r="AF69" s="2"/>
      <c r="AG69" s="2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</row>
    <row r="70" spans="1:53" ht="24.75" customHeight="1" x14ac:dyDescent="0.25">
      <c r="A70" s="28"/>
      <c r="B70" s="34">
        <v>2</v>
      </c>
      <c r="C70" s="35" t="s">
        <v>14</v>
      </c>
      <c r="D70" s="36" t="s">
        <v>20</v>
      </c>
      <c r="E70" s="37">
        <v>0.91500000000000004</v>
      </c>
      <c r="F70" s="38">
        <f t="shared" ref="F70:Z70" si="14">0.915+(0.915*0.22)</f>
        <v>1.1163000000000001</v>
      </c>
      <c r="G70" s="37">
        <v>0.91500000000000004</v>
      </c>
      <c r="H70" s="38">
        <f t="shared" si="14"/>
        <v>1.1163000000000001</v>
      </c>
      <c r="I70" s="37">
        <v>0.91500000000000004</v>
      </c>
      <c r="J70" s="63">
        <f t="shared" si="14"/>
        <v>1.1163000000000001</v>
      </c>
      <c r="K70" s="37">
        <v>0.91500000000000004</v>
      </c>
      <c r="L70" s="38">
        <f t="shared" si="14"/>
        <v>1.1163000000000001</v>
      </c>
      <c r="M70" s="37">
        <v>0.91500000000000004</v>
      </c>
      <c r="N70" s="38">
        <f t="shared" si="14"/>
        <v>1.1163000000000001</v>
      </c>
      <c r="O70" s="37">
        <v>0.91500000000000004</v>
      </c>
      <c r="P70" s="38">
        <f t="shared" si="14"/>
        <v>1.1163000000000001</v>
      </c>
      <c r="Q70" s="37">
        <v>0.91500000000000004</v>
      </c>
      <c r="R70" s="38">
        <f t="shared" si="14"/>
        <v>1.1163000000000001</v>
      </c>
      <c r="S70" s="37">
        <v>1.5860000000000001</v>
      </c>
      <c r="T70" s="38">
        <f t="shared" ref="T70:AB73" si="15">1.586+(1.586*0.22)</f>
        <v>1.93492</v>
      </c>
      <c r="U70" s="37">
        <v>0.91500000000000004</v>
      </c>
      <c r="V70" s="38">
        <f t="shared" si="14"/>
        <v>1.1163000000000001</v>
      </c>
      <c r="W70" s="37">
        <v>1.5860000000000001</v>
      </c>
      <c r="X70" s="38">
        <f t="shared" si="15"/>
        <v>1.93492</v>
      </c>
      <c r="Y70" s="37">
        <v>0.91500000000000004</v>
      </c>
      <c r="Z70" s="38">
        <f t="shared" si="14"/>
        <v>1.1163000000000001</v>
      </c>
      <c r="AA70" s="37">
        <v>1.5860000000000001</v>
      </c>
      <c r="AB70" s="39">
        <f t="shared" si="15"/>
        <v>1.93492</v>
      </c>
      <c r="AC70" s="10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</row>
    <row r="71" spans="1:53" ht="24.75" customHeight="1" x14ac:dyDescent="0.25">
      <c r="A71" s="28"/>
      <c r="B71" s="34">
        <v>3</v>
      </c>
      <c r="C71" s="35" t="s">
        <v>15</v>
      </c>
      <c r="D71" s="36" t="s">
        <v>20</v>
      </c>
      <c r="E71" s="37">
        <v>1.0369999999999999</v>
      </c>
      <c r="F71" s="38">
        <f t="shared" ref="F71:Z71" si="16">1.037+(1.037*0.22)</f>
        <v>1.2651399999999999</v>
      </c>
      <c r="G71" s="37">
        <v>1.0369999999999999</v>
      </c>
      <c r="H71" s="38">
        <f t="shared" si="16"/>
        <v>1.2651399999999999</v>
      </c>
      <c r="I71" s="37">
        <v>1.0369999999999999</v>
      </c>
      <c r="J71" s="63">
        <f t="shared" si="16"/>
        <v>1.2651399999999999</v>
      </c>
      <c r="K71" s="37">
        <v>1.0369999999999999</v>
      </c>
      <c r="L71" s="38">
        <f t="shared" si="16"/>
        <v>1.2651399999999999</v>
      </c>
      <c r="M71" s="37">
        <v>1.0369999999999999</v>
      </c>
      <c r="N71" s="38">
        <f t="shared" si="16"/>
        <v>1.2651399999999999</v>
      </c>
      <c r="O71" s="37">
        <v>1.0369999999999999</v>
      </c>
      <c r="P71" s="38">
        <f t="shared" si="16"/>
        <v>1.2651399999999999</v>
      </c>
      <c r="Q71" s="37">
        <v>1.0369999999999999</v>
      </c>
      <c r="R71" s="38">
        <f t="shared" si="16"/>
        <v>1.2651399999999999</v>
      </c>
      <c r="S71" s="37">
        <v>1.708</v>
      </c>
      <c r="T71" s="38">
        <f t="shared" ref="T71:AB71" si="17">1.708+(1.708*0.22)</f>
        <v>2.0837599999999998</v>
      </c>
      <c r="U71" s="37">
        <v>1.0369999999999999</v>
      </c>
      <c r="V71" s="38">
        <f t="shared" si="16"/>
        <v>1.2651399999999999</v>
      </c>
      <c r="W71" s="37">
        <v>1.708</v>
      </c>
      <c r="X71" s="38">
        <f t="shared" si="17"/>
        <v>2.0837599999999998</v>
      </c>
      <c r="Y71" s="37">
        <v>1.0369999999999999</v>
      </c>
      <c r="Z71" s="38">
        <f t="shared" si="16"/>
        <v>1.2651399999999999</v>
      </c>
      <c r="AA71" s="37">
        <v>1.708</v>
      </c>
      <c r="AB71" s="39">
        <f t="shared" si="17"/>
        <v>2.0837599999999998</v>
      </c>
      <c r="AC71" s="10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</row>
    <row r="72" spans="1:53" ht="24.75" customHeight="1" x14ac:dyDescent="0.25">
      <c r="A72" s="28"/>
      <c r="B72" s="34">
        <v>4</v>
      </c>
      <c r="C72" s="35" t="s">
        <v>16</v>
      </c>
      <c r="D72" s="36" t="s">
        <v>20</v>
      </c>
      <c r="E72" s="37">
        <v>1.5860000000000001</v>
      </c>
      <c r="F72" s="38">
        <f>1.586+(1.586*0.22)</f>
        <v>1.93492</v>
      </c>
      <c r="G72" s="37">
        <v>1.5860000000000001</v>
      </c>
      <c r="H72" s="38">
        <f>1.586+(1.586*0.22)</f>
        <v>1.93492</v>
      </c>
      <c r="I72" s="37">
        <v>1.5860000000000001</v>
      </c>
      <c r="J72" s="63">
        <f>1.586+(1.586*0.22)</f>
        <v>1.93492</v>
      </c>
      <c r="K72" s="37">
        <v>1.5860000000000001</v>
      </c>
      <c r="L72" s="38">
        <f>1.586+(1.586*0.22)</f>
        <v>1.93492</v>
      </c>
      <c r="M72" s="37">
        <v>1.5860000000000001</v>
      </c>
      <c r="N72" s="38">
        <f>1.586+(1.586*0.22)</f>
        <v>1.93492</v>
      </c>
      <c r="O72" s="37">
        <v>1.5860000000000001</v>
      </c>
      <c r="P72" s="38">
        <f>1.586+(1.586*0.22)</f>
        <v>1.93492</v>
      </c>
      <c r="Q72" s="37">
        <v>1.5860000000000001</v>
      </c>
      <c r="R72" s="38">
        <f>1.586+(1.586*0.22)</f>
        <v>1.93492</v>
      </c>
      <c r="S72" s="37">
        <v>2.44</v>
      </c>
      <c r="T72" s="38">
        <f t="shared" ref="T72:AB73" si="18">2.44+(2.44*0.22)</f>
        <v>2.9767999999999999</v>
      </c>
      <c r="U72" s="37">
        <v>1.5860000000000001</v>
      </c>
      <c r="V72" s="38">
        <f t="shared" si="15"/>
        <v>1.93492</v>
      </c>
      <c r="W72" s="37">
        <v>2.44</v>
      </c>
      <c r="X72" s="38">
        <f t="shared" si="18"/>
        <v>2.9767999999999999</v>
      </c>
      <c r="Y72" s="37">
        <v>1.5860000000000001</v>
      </c>
      <c r="Z72" s="38">
        <f t="shared" si="15"/>
        <v>1.93492</v>
      </c>
      <c r="AA72" s="37">
        <v>2.44</v>
      </c>
      <c r="AB72" s="39">
        <f t="shared" si="18"/>
        <v>2.9767999999999999</v>
      </c>
      <c r="AC72" s="10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</row>
    <row r="73" spans="1:53" ht="24.75" customHeight="1" x14ac:dyDescent="0.25">
      <c r="A73" s="28"/>
      <c r="B73" s="41">
        <v>5</v>
      </c>
      <c r="C73" s="42" t="s">
        <v>17</v>
      </c>
      <c r="D73" s="43" t="s">
        <v>20</v>
      </c>
      <c r="E73" s="44">
        <v>1.5860000000000001</v>
      </c>
      <c r="F73" s="45">
        <f>1.586+(1.586*0.22)</f>
        <v>1.93492</v>
      </c>
      <c r="G73" s="44">
        <v>1.5860000000000001</v>
      </c>
      <c r="H73" s="45">
        <f>1.586+(1.586*0.22)</f>
        <v>1.93492</v>
      </c>
      <c r="I73" s="44">
        <v>1.5860000000000001</v>
      </c>
      <c r="J73" s="89">
        <f>1.586+(1.586*0.22)</f>
        <v>1.93492</v>
      </c>
      <c r="K73" s="44">
        <v>1.5860000000000001</v>
      </c>
      <c r="L73" s="45">
        <f>1.586+(1.586*0.22)</f>
        <v>1.93492</v>
      </c>
      <c r="M73" s="44">
        <v>1.5860000000000001</v>
      </c>
      <c r="N73" s="45">
        <f>1.586+(1.586*0.22)</f>
        <v>1.93492</v>
      </c>
      <c r="O73" s="44">
        <v>1.5860000000000001</v>
      </c>
      <c r="P73" s="45">
        <f>1.586+(1.586*0.22)</f>
        <v>1.93492</v>
      </c>
      <c r="Q73" s="44">
        <v>1.5860000000000001</v>
      </c>
      <c r="R73" s="45">
        <f>1.586+(1.586*0.22)</f>
        <v>1.93492</v>
      </c>
      <c r="S73" s="44">
        <v>2.44</v>
      </c>
      <c r="T73" s="45">
        <f t="shared" si="18"/>
        <v>2.9767999999999999</v>
      </c>
      <c r="U73" s="44">
        <v>1.5860000000000001</v>
      </c>
      <c r="V73" s="45">
        <f t="shared" si="15"/>
        <v>1.93492</v>
      </c>
      <c r="W73" s="44">
        <v>2.44</v>
      </c>
      <c r="X73" s="45">
        <f t="shared" si="18"/>
        <v>2.9767999999999999</v>
      </c>
      <c r="Y73" s="44">
        <v>1.5860000000000001</v>
      </c>
      <c r="Z73" s="45">
        <f t="shared" si="15"/>
        <v>1.93492</v>
      </c>
      <c r="AA73" s="44">
        <v>2.44</v>
      </c>
      <c r="AB73" s="46">
        <f t="shared" si="18"/>
        <v>2.9767999999999999</v>
      </c>
      <c r="AC73" s="10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</row>
    <row r="74" spans="1:53" ht="15" customHeight="1" x14ac:dyDescent="0.25">
      <c r="A74" s="2"/>
      <c r="B74" s="47"/>
      <c r="C74" s="90"/>
      <c r="D74" s="47"/>
      <c r="E74" s="91"/>
      <c r="F74" s="92"/>
      <c r="G74" s="92"/>
      <c r="H74" s="77"/>
      <c r="I74" s="77"/>
      <c r="J74" s="78"/>
      <c r="K74" s="77"/>
      <c r="L74" s="77"/>
      <c r="M74" s="7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</row>
    <row r="75" spans="1:53" ht="15.75" customHeight="1" x14ac:dyDescent="0.25">
      <c r="A75" s="2"/>
      <c r="B75" s="27"/>
      <c r="C75" s="49"/>
      <c r="D75" s="27"/>
      <c r="E75" s="50"/>
      <c r="F75" s="6"/>
      <c r="G75" s="5"/>
      <c r="H75" s="51"/>
      <c r="I75" s="51"/>
      <c r="J75" s="99"/>
      <c r="K75" s="51"/>
      <c r="L75" s="51"/>
      <c r="M75" s="51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</row>
    <row r="76" spans="1:53" ht="15.75" customHeight="1" x14ac:dyDescent="0.25">
      <c r="A76" s="28"/>
      <c r="B76" s="142" t="s">
        <v>36</v>
      </c>
      <c r="C76" s="143"/>
      <c r="D76" s="143"/>
      <c r="E76" s="143"/>
      <c r="F76" s="144"/>
      <c r="G76" s="10"/>
      <c r="H76" s="2"/>
      <c r="I76" s="2"/>
      <c r="J76" s="100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</row>
    <row r="77" spans="1:53" ht="15" customHeight="1" x14ac:dyDescent="0.25">
      <c r="A77" s="28"/>
      <c r="B77" s="123" t="s">
        <v>4</v>
      </c>
      <c r="C77" s="125" t="s">
        <v>23</v>
      </c>
      <c r="D77" s="127" t="s">
        <v>6</v>
      </c>
      <c r="E77" s="145"/>
      <c r="F77" s="159"/>
      <c r="G77" s="10"/>
      <c r="H77" s="2"/>
      <c r="I77" s="2"/>
      <c r="J77" s="100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</row>
    <row r="78" spans="1:53" ht="13.5" customHeight="1" x14ac:dyDescent="0.25">
      <c r="A78" s="28"/>
      <c r="B78" s="124"/>
      <c r="C78" s="126"/>
      <c r="D78" s="128"/>
      <c r="E78" s="126"/>
      <c r="F78" s="132"/>
      <c r="G78" s="10"/>
      <c r="H78" s="2"/>
      <c r="I78" s="2"/>
      <c r="J78" s="100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</row>
    <row r="79" spans="1:53" ht="23.25" customHeight="1" x14ac:dyDescent="0.25">
      <c r="A79" s="28"/>
      <c r="B79" s="124"/>
      <c r="C79" s="126"/>
      <c r="D79" s="128"/>
      <c r="E79" s="32" t="s">
        <v>10</v>
      </c>
      <c r="F79" s="33" t="s">
        <v>11</v>
      </c>
      <c r="G79" s="10"/>
      <c r="H79" s="2"/>
      <c r="I79" s="2"/>
      <c r="J79" s="100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</row>
    <row r="80" spans="1:53" ht="31.5" customHeight="1" x14ac:dyDescent="0.25">
      <c r="A80" s="28"/>
      <c r="B80" s="34">
        <v>1</v>
      </c>
      <c r="C80" s="35" t="s">
        <v>12</v>
      </c>
      <c r="D80" s="36" t="s">
        <v>37</v>
      </c>
      <c r="E80" s="37">
        <v>0.05</v>
      </c>
      <c r="F80" s="39">
        <f>0.05*1.22</f>
        <v>6.0999999999999999E-2</v>
      </c>
      <c r="G80" s="10"/>
      <c r="H80" s="2"/>
      <c r="I80" s="2"/>
      <c r="J80" s="100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</row>
    <row r="81" spans="1:53" ht="31.5" customHeight="1" x14ac:dyDescent="0.25">
      <c r="A81" s="28"/>
      <c r="B81" s="34">
        <v>2</v>
      </c>
      <c r="C81" s="35" t="s">
        <v>14</v>
      </c>
      <c r="D81" s="36" t="s">
        <v>37</v>
      </c>
      <c r="E81" s="37">
        <v>0.97599999999999998</v>
      </c>
      <c r="F81" s="39">
        <f>0.976+(0.976*0.22)</f>
        <v>1.19072</v>
      </c>
      <c r="G81" s="10"/>
      <c r="H81" s="2"/>
      <c r="I81" s="2"/>
      <c r="J81" s="100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</row>
    <row r="82" spans="1:53" ht="31.5" customHeight="1" x14ac:dyDescent="0.25">
      <c r="A82" s="28"/>
      <c r="B82" s="34">
        <v>3</v>
      </c>
      <c r="C82" s="35" t="s">
        <v>15</v>
      </c>
      <c r="D82" s="36" t="s">
        <v>37</v>
      </c>
      <c r="E82" s="37">
        <v>7.32</v>
      </c>
      <c r="F82" s="39">
        <f>7.32+(7.32*0.22)</f>
        <v>8.9304000000000006</v>
      </c>
      <c r="G82" s="10"/>
      <c r="H82" s="2"/>
      <c r="I82" s="2"/>
      <c r="J82" s="100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</row>
    <row r="83" spans="1:53" ht="31.5" customHeight="1" x14ac:dyDescent="0.25">
      <c r="A83" s="28"/>
      <c r="B83" s="34">
        <v>4</v>
      </c>
      <c r="C83" s="35" t="s">
        <v>16</v>
      </c>
      <c r="D83" s="36" t="s">
        <v>37</v>
      </c>
      <c r="E83" s="37">
        <v>18.3</v>
      </c>
      <c r="F83" s="39">
        <f t="shared" ref="F83:F84" si="19">18.3+(18.3*0.22)</f>
        <v>22.326000000000001</v>
      </c>
      <c r="G83" s="10"/>
      <c r="H83" s="2"/>
      <c r="I83" s="2"/>
      <c r="J83" s="100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</row>
    <row r="84" spans="1:53" ht="31.5" customHeight="1" x14ac:dyDescent="0.25">
      <c r="A84" s="28"/>
      <c r="B84" s="41">
        <v>5</v>
      </c>
      <c r="C84" s="42" t="s">
        <v>17</v>
      </c>
      <c r="D84" s="43" t="s">
        <v>37</v>
      </c>
      <c r="E84" s="44">
        <v>18.3</v>
      </c>
      <c r="F84" s="46">
        <f t="shared" si="19"/>
        <v>22.326000000000001</v>
      </c>
      <c r="G84" s="10"/>
      <c r="H84" s="2"/>
      <c r="I84" s="2"/>
      <c r="J84" s="100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</row>
    <row r="85" spans="1:53" ht="15" customHeight="1" x14ac:dyDescent="0.25">
      <c r="A85" s="2"/>
      <c r="B85" s="47"/>
      <c r="C85" s="90"/>
      <c r="D85" s="47"/>
      <c r="E85" s="91"/>
      <c r="F85" s="92"/>
      <c r="G85" s="5"/>
      <c r="H85" s="51"/>
      <c r="I85" s="51"/>
      <c r="J85" s="99"/>
      <c r="K85" s="51"/>
      <c r="L85" s="51"/>
      <c r="M85" s="51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</row>
    <row r="86" spans="1:53" ht="13.5" customHeight="1" x14ac:dyDescent="0.25">
      <c r="A86" s="2"/>
      <c r="B86" s="101"/>
      <c r="C86" s="102"/>
      <c r="D86" s="103"/>
      <c r="E86" s="104"/>
      <c r="F86" s="105"/>
      <c r="G86" s="103"/>
      <c r="H86" s="106"/>
      <c r="I86" s="105"/>
      <c r="J86" s="107"/>
      <c r="K86" s="105"/>
      <c r="L86" s="106"/>
      <c r="M86" s="105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</row>
    <row r="87" spans="1:53" ht="15.75" customHeight="1" x14ac:dyDescent="0.25">
      <c r="A87" s="18"/>
      <c r="B87" s="148" t="s">
        <v>38</v>
      </c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9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</row>
    <row r="88" spans="1:53" ht="15" customHeight="1" x14ac:dyDescent="0.25">
      <c r="A88" s="2"/>
      <c r="B88" s="59"/>
      <c r="C88" s="108"/>
      <c r="D88" s="59"/>
      <c r="E88" s="109"/>
      <c r="F88" s="110"/>
      <c r="G88" s="111"/>
      <c r="H88" s="111"/>
      <c r="I88" s="111"/>
      <c r="J88" s="112"/>
      <c r="K88" s="111"/>
      <c r="L88" s="111"/>
      <c r="M88" s="113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</row>
    <row r="89" spans="1:53" ht="13.5" customHeight="1" x14ac:dyDescent="0.25">
      <c r="A89" s="2"/>
      <c r="B89" s="27"/>
      <c r="C89" s="27"/>
      <c r="D89" s="27"/>
      <c r="E89" s="27"/>
      <c r="F89" s="27"/>
      <c r="G89" s="27"/>
      <c r="H89" s="27"/>
      <c r="I89" s="27"/>
      <c r="J89" s="60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</row>
    <row r="90" spans="1:53" ht="13.5" customHeight="1" x14ac:dyDescent="0.25">
      <c r="A90" s="28"/>
      <c r="B90" s="142" t="s">
        <v>39</v>
      </c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4"/>
      <c r="AF90" s="1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</row>
    <row r="91" spans="1:53" ht="15" customHeight="1" x14ac:dyDescent="0.25">
      <c r="A91" s="28"/>
      <c r="B91" s="123" t="s">
        <v>4</v>
      </c>
      <c r="C91" s="125" t="s">
        <v>23</v>
      </c>
      <c r="D91" s="127" t="s">
        <v>6</v>
      </c>
      <c r="E91" s="129" t="s">
        <v>24</v>
      </c>
      <c r="F91" s="129"/>
      <c r="G91" s="129"/>
      <c r="H91" s="129"/>
      <c r="I91" s="129" t="s">
        <v>25</v>
      </c>
      <c r="J91" s="129"/>
      <c r="K91" s="129"/>
      <c r="L91" s="129"/>
      <c r="M91" s="150" t="s">
        <v>6</v>
      </c>
      <c r="N91" s="151"/>
      <c r="O91" s="152"/>
      <c r="P91" s="145" t="s">
        <v>26</v>
      </c>
      <c r="Q91" s="146"/>
      <c r="R91" s="146"/>
      <c r="S91" s="147"/>
      <c r="T91" s="129" t="s">
        <v>27</v>
      </c>
      <c r="U91" s="129"/>
      <c r="V91" s="129"/>
      <c r="W91" s="129"/>
      <c r="X91" s="129" t="s">
        <v>28</v>
      </c>
      <c r="Y91" s="129"/>
      <c r="Z91" s="129"/>
      <c r="AA91" s="129"/>
      <c r="AB91" s="129" t="s">
        <v>29</v>
      </c>
      <c r="AC91" s="129"/>
      <c r="AD91" s="129"/>
      <c r="AE91" s="130"/>
      <c r="AF91" s="10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</row>
    <row r="92" spans="1:53" ht="15" customHeight="1" x14ac:dyDescent="0.25">
      <c r="A92" s="28"/>
      <c r="B92" s="124"/>
      <c r="C92" s="126"/>
      <c r="D92" s="128"/>
      <c r="E92" s="131" t="s">
        <v>8</v>
      </c>
      <c r="F92" s="126"/>
      <c r="G92" s="131" t="s">
        <v>9</v>
      </c>
      <c r="H92" s="126"/>
      <c r="I92" s="131" t="s">
        <v>8</v>
      </c>
      <c r="J92" s="126"/>
      <c r="K92" s="131" t="s">
        <v>9</v>
      </c>
      <c r="L92" s="126"/>
      <c r="M92" s="153"/>
      <c r="N92" s="154"/>
      <c r="O92" s="155"/>
      <c r="P92" s="131" t="s">
        <v>8</v>
      </c>
      <c r="Q92" s="126"/>
      <c r="R92" s="131" t="s">
        <v>9</v>
      </c>
      <c r="S92" s="126"/>
      <c r="T92" s="131" t="s">
        <v>8</v>
      </c>
      <c r="U92" s="126"/>
      <c r="V92" s="131" t="s">
        <v>9</v>
      </c>
      <c r="W92" s="126"/>
      <c r="X92" s="131" t="s">
        <v>8</v>
      </c>
      <c r="Y92" s="126"/>
      <c r="Z92" s="131" t="s">
        <v>9</v>
      </c>
      <c r="AA92" s="126"/>
      <c r="AB92" s="131" t="s">
        <v>8</v>
      </c>
      <c r="AC92" s="126"/>
      <c r="AD92" s="131" t="s">
        <v>9</v>
      </c>
      <c r="AE92" s="132"/>
      <c r="AF92" s="10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</row>
    <row r="93" spans="1:53" ht="22.5" customHeight="1" x14ac:dyDescent="0.25">
      <c r="A93" s="28"/>
      <c r="B93" s="124"/>
      <c r="C93" s="126"/>
      <c r="D93" s="128"/>
      <c r="E93" s="32" t="s">
        <v>10</v>
      </c>
      <c r="F93" s="32" t="s">
        <v>11</v>
      </c>
      <c r="G93" s="32" t="s">
        <v>10</v>
      </c>
      <c r="H93" s="32" t="s">
        <v>11</v>
      </c>
      <c r="I93" s="32" t="s">
        <v>10</v>
      </c>
      <c r="J93" s="62" t="s">
        <v>11</v>
      </c>
      <c r="K93" s="32" t="s">
        <v>10</v>
      </c>
      <c r="L93" s="32" t="s">
        <v>11</v>
      </c>
      <c r="M93" s="156"/>
      <c r="N93" s="157"/>
      <c r="O93" s="158"/>
      <c r="P93" s="32" t="s">
        <v>10</v>
      </c>
      <c r="Q93" s="32" t="s">
        <v>11</v>
      </c>
      <c r="R93" s="32" t="s">
        <v>10</v>
      </c>
      <c r="S93" s="32" t="s">
        <v>11</v>
      </c>
      <c r="T93" s="32" t="s">
        <v>10</v>
      </c>
      <c r="U93" s="32" t="s">
        <v>11</v>
      </c>
      <c r="V93" s="32" t="s">
        <v>10</v>
      </c>
      <c r="W93" s="32" t="s">
        <v>11</v>
      </c>
      <c r="X93" s="32" t="s">
        <v>10</v>
      </c>
      <c r="Y93" s="32" t="s">
        <v>11</v>
      </c>
      <c r="Z93" s="32" t="s">
        <v>10</v>
      </c>
      <c r="AA93" s="32" t="s">
        <v>11</v>
      </c>
      <c r="AB93" s="32" t="s">
        <v>10</v>
      </c>
      <c r="AC93" s="32" t="s">
        <v>11</v>
      </c>
      <c r="AD93" s="32" t="s">
        <v>10</v>
      </c>
      <c r="AE93" s="33" t="s">
        <v>11</v>
      </c>
      <c r="AF93" s="10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</row>
    <row r="94" spans="1:53" ht="39" customHeight="1" x14ac:dyDescent="0.25">
      <c r="A94" s="28"/>
      <c r="B94" s="34">
        <v>1</v>
      </c>
      <c r="C94" s="35" t="s">
        <v>12</v>
      </c>
      <c r="D94" s="36" t="s">
        <v>13</v>
      </c>
      <c r="E94" s="114"/>
      <c r="F94" s="115"/>
      <c r="G94" s="37">
        <v>0.05</v>
      </c>
      <c r="H94" s="116">
        <v>6.0999999999999999E-2</v>
      </c>
      <c r="I94" s="114"/>
      <c r="J94" s="117"/>
      <c r="K94" s="37">
        <v>0</v>
      </c>
      <c r="L94" s="38">
        <v>0</v>
      </c>
      <c r="M94" s="136" t="s">
        <v>13</v>
      </c>
      <c r="N94" s="137"/>
      <c r="O94" s="138"/>
      <c r="P94" s="37"/>
      <c r="Q94" s="38"/>
      <c r="R94" s="37">
        <v>0.61</v>
      </c>
      <c r="S94" s="38">
        <f t="shared" si="1"/>
        <v>0.74419999999999997</v>
      </c>
      <c r="T94" s="37"/>
      <c r="U94" s="38"/>
      <c r="V94" s="37">
        <v>1.952</v>
      </c>
      <c r="W94" s="38">
        <f t="shared" ref="W94:W96" si="20">1.952+(1.952*0.22)</f>
        <v>2.38144</v>
      </c>
      <c r="X94" s="37"/>
      <c r="Y94" s="38"/>
      <c r="Z94" s="37">
        <v>2.7450000000000001</v>
      </c>
      <c r="AA94" s="38">
        <f t="shared" si="7"/>
        <v>3.3489</v>
      </c>
      <c r="AB94" s="37"/>
      <c r="AC94" s="38"/>
      <c r="AD94" s="37">
        <v>2.806</v>
      </c>
      <c r="AE94" s="39">
        <f t="shared" si="3"/>
        <v>3.4233199999999999</v>
      </c>
      <c r="AF94" s="10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</row>
    <row r="95" spans="1:53" ht="39" customHeight="1" x14ac:dyDescent="0.25">
      <c r="A95" s="28"/>
      <c r="B95" s="34">
        <v>2</v>
      </c>
      <c r="C95" s="35" t="s">
        <v>14</v>
      </c>
      <c r="D95" s="36" t="s">
        <v>13</v>
      </c>
      <c r="E95" s="37"/>
      <c r="F95" s="40"/>
      <c r="G95" s="37">
        <v>0.61</v>
      </c>
      <c r="H95" s="38">
        <f>0.61+(0.61*0.22)</f>
        <v>0.74419999999999997</v>
      </c>
      <c r="I95" s="64"/>
      <c r="J95" s="118"/>
      <c r="K95" s="37">
        <v>0.61</v>
      </c>
      <c r="L95" s="38">
        <f>0.61+(0.61*0.22)</f>
        <v>0.74419999999999997</v>
      </c>
      <c r="M95" s="136" t="s">
        <v>13</v>
      </c>
      <c r="N95" s="137"/>
      <c r="O95" s="138"/>
      <c r="P95" s="37"/>
      <c r="Q95" s="40"/>
      <c r="R95" s="37">
        <v>0.61</v>
      </c>
      <c r="S95" s="38">
        <f t="shared" si="1"/>
        <v>0.74419999999999997</v>
      </c>
      <c r="T95" s="64"/>
      <c r="U95" s="66"/>
      <c r="V95" s="37">
        <v>1.952</v>
      </c>
      <c r="W95" s="38">
        <f t="shared" si="20"/>
        <v>2.38144</v>
      </c>
      <c r="X95" s="37"/>
      <c r="Y95" s="40"/>
      <c r="Z95" s="37">
        <v>2.7450000000000001</v>
      </c>
      <c r="AA95" s="38">
        <f t="shared" ref="AA95:AB107" si="21">2.745+(2.745*0.22)</f>
        <v>3.3489</v>
      </c>
      <c r="AB95" s="64"/>
      <c r="AC95" s="66"/>
      <c r="AD95" s="37">
        <v>2.806</v>
      </c>
      <c r="AE95" s="39">
        <f t="shared" si="3"/>
        <v>3.4233199999999999</v>
      </c>
      <c r="AF95" s="10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</row>
    <row r="96" spans="1:53" ht="39" customHeight="1" x14ac:dyDescent="0.25">
      <c r="A96" s="28"/>
      <c r="B96" s="34">
        <v>3</v>
      </c>
      <c r="C96" s="35" t="s">
        <v>15</v>
      </c>
      <c r="D96" s="36" t="s">
        <v>13</v>
      </c>
      <c r="E96" s="37"/>
      <c r="F96" s="38"/>
      <c r="G96" s="37">
        <v>1.952</v>
      </c>
      <c r="H96" s="38">
        <f>1.952+(1.952*0.22)</f>
        <v>2.38144</v>
      </c>
      <c r="I96" s="64"/>
      <c r="J96" s="65"/>
      <c r="K96" s="37">
        <v>1.952</v>
      </c>
      <c r="L96" s="38">
        <f>1.952+(1.952*0.22)</f>
        <v>2.38144</v>
      </c>
      <c r="M96" s="136" t="s">
        <v>13</v>
      </c>
      <c r="N96" s="137"/>
      <c r="O96" s="138"/>
      <c r="P96" s="37"/>
      <c r="Q96" s="38"/>
      <c r="R96" s="37">
        <v>1.952</v>
      </c>
      <c r="S96" s="38">
        <f>1.952+(1.952*0.22)</f>
        <v>2.38144</v>
      </c>
      <c r="T96" s="64"/>
      <c r="U96" s="66"/>
      <c r="V96" s="37">
        <v>1.952</v>
      </c>
      <c r="W96" s="38">
        <f t="shared" si="20"/>
        <v>2.38144</v>
      </c>
      <c r="X96" s="37"/>
      <c r="Y96" s="38"/>
      <c r="Z96" s="37">
        <v>2.7450000000000001</v>
      </c>
      <c r="AA96" s="38">
        <f t="shared" si="21"/>
        <v>3.3489</v>
      </c>
      <c r="AB96" s="64"/>
      <c r="AC96" s="66"/>
      <c r="AD96" s="37">
        <v>2.806</v>
      </c>
      <c r="AE96" s="39">
        <f t="shared" si="3"/>
        <v>3.4233199999999999</v>
      </c>
      <c r="AF96" s="119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2"/>
      <c r="AY96" s="2"/>
      <c r="AZ96" s="2"/>
      <c r="BA96" s="2"/>
    </row>
    <row r="97" spans="1:53" ht="39" customHeight="1" x14ac:dyDescent="0.25">
      <c r="A97" s="28"/>
      <c r="B97" s="34">
        <v>4</v>
      </c>
      <c r="C97" s="35" t="s">
        <v>16</v>
      </c>
      <c r="D97" s="36" t="s">
        <v>13</v>
      </c>
      <c r="E97" s="37"/>
      <c r="F97" s="38"/>
      <c r="G97" s="37">
        <v>2.2999999999999998</v>
      </c>
      <c r="H97" s="38">
        <f t="shared" ref="H97:L97" si="22">2.3+(2.3*0.22)</f>
        <v>2.806</v>
      </c>
      <c r="I97" s="64"/>
      <c r="J97" s="65"/>
      <c r="K97" s="37">
        <v>2.2999999999999998</v>
      </c>
      <c r="L97" s="38">
        <f t="shared" si="22"/>
        <v>2.806</v>
      </c>
      <c r="M97" s="136" t="s">
        <v>13</v>
      </c>
      <c r="N97" s="137"/>
      <c r="O97" s="138"/>
      <c r="P97" s="37"/>
      <c r="Q97" s="38"/>
      <c r="R97" s="37">
        <v>2.806</v>
      </c>
      <c r="S97" s="38">
        <f>2.806+(2.806*0.22)</f>
        <v>3.4233199999999999</v>
      </c>
      <c r="T97" s="64"/>
      <c r="U97" s="66"/>
      <c r="V97" s="37">
        <v>2.806</v>
      </c>
      <c r="W97" s="38">
        <f>2.806+(2.806*0.22)</f>
        <v>3.4233199999999999</v>
      </c>
      <c r="X97" s="37"/>
      <c r="Y97" s="38"/>
      <c r="Z97" s="37">
        <v>3.66</v>
      </c>
      <c r="AA97" s="38">
        <f>3.66+(3.66*0.22)</f>
        <v>4.4652000000000003</v>
      </c>
      <c r="AB97" s="64"/>
      <c r="AC97" s="66"/>
      <c r="AD97" s="37">
        <v>2.806</v>
      </c>
      <c r="AE97" s="39">
        <f t="shared" si="3"/>
        <v>3.4233199999999999</v>
      </c>
      <c r="AF97" s="10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</row>
    <row r="98" spans="1:53" ht="39" customHeight="1" x14ac:dyDescent="0.25">
      <c r="A98" s="28"/>
      <c r="B98" s="41">
        <v>5</v>
      </c>
      <c r="C98" s="42" t="s">
        <v>17</v>
      </c>
      <c r="D98" s="43" t="s">
        <v>13</v>
      </c>
      <c r="E98" s="44"/>
      <c r="F98" s="45"/>
      <c r="G98" s="44">
        <v>5.734</v>
      </c>
      <c r="H98" s="45">
        <f t="shared" ref="H98:AE98" si="23">5.734+(5.734*0.22)</f>
        <v>6.9954799999999997</v>
      </c>
      <c r="I98" s="67"/>
      <c r="J98" s="68"/>
      <c r="K98" s="44">
        <v>5.734</v>
      </c>
      <c r="L98" s="45">
        <f t="shared" si="23"/>
        <v>6.9954799999999997</v>
      </c>
      <c r="M98" s="139" t="s">
        <v>13</v>
      </c>
      <c r="N98" s="140"/>
      <c r="O98" s="141"/>
      <c r="P98" s="44"/>
      <c r="Q98" s="45"/>
      <c r="R98" s="44">
        <v>5.734</v>
      </c>
      <c r="S98" s="45">
        <f t="shared" si="23"/>
        <v>6.9954799999999997</v>
      </c>
      <c r="T98" s="67"/>
      <c r="U98" s="69"/>
      <c r="V98" s="44">
        <v>5.734</v>
      </c>
      <c r="W98" s="45">
        <f t="shared" si="23"/>
        <v>6.9954799999999997</v>
      </c>
      <c r="X98" s="44"/>
      <c r="Y98" s="45"/>
      <c r="Z98" s="44">
        <v>5.49</v>
      </c>
      <c r="AA98" s="45">
        <f t="shared" ref="AA98:AB109" si="24">5.49+(5.49*0.22)</f>
        <v>6.6978</v>
      </c>
      <c r="AB98" s="67"/>
      <c r="AC98" s="69"/>
      <c r="AD98" s="44">
        <v>5.734</v>
      </c>
      <c r="AE98" s="46">
        <f t="shared" si="23"/>
        <v>6.9954799999999997</v>
      </c>
      <c r="AF98" s="10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</row>
    <row r="99" spans="1:53" ht="15" customHeight="1" x14ac:dyDescent="0.25">
      <c r="A99" s="2"/>
      <c r="B99" s="70"/>
      <c r="C99" s="71"/>
      <c r="D99" s="72"/>
      <c r="E99" s="73"/>
      <c r="F99" s="74"/>
      <c r="G99" s="75"/>
      <c r="H99" s="76"/>
      <c r="I99" s="77"/>
      <c r="J99" s="78"/>
      <c r="K99" s="77"/>
      <c r="L99" s="77"/>
      <c r="M99" s="7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</row>
    <row r="100" spans="1:53" ht="16.5" customHeight="1" x14ac:dyDescent="0.25">
      <c r="A100" s="2"/>
      <c r="B100" s="22"/>
      <c r="C100" s="22"/>
      <c r="D100" s="22"/>
      <c r="E100" s="23"/>
      <c r="F100" s="22"/>
      <c r="G100" s="22"/>
      <c r="H100" s="24"/>
      <c r="I100" s="24"/>
      <c r="J100" s="26"/>
      <c r="K100" s="24"/>
      <c r="L100" s="24"/>
      <c r="M100" s="24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1:53" ht="15.75" customHeight="1" x14ac:dyDescent="0.25">
      <c r="A101" s="28"/>
      <c r="B101" s="142" t="s">
        <v>40</v>
      </c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  <c r="AA101" s="143"/>
      <c r="AB101" s="144"/>
      <c r="AC101" s="10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1:53" ht="15" customHeight="1" x14ac:dyDescent="0.25">
      <c r="A102" s="28"/>
      <c r="B102" s="123" t="s">
        <v>4</v>
      </c>
      <c r="C102" s="125" t="s">
        <v>23</v>
      </c>
      <c r="D102" s="127" t="s">
        <v>6</v>
      </c>
      <c r="E102" s="129" t="s">
        <v>24</v>
      </c>
      <c r="F102" s="129"/>
      <c r="G102" s="129"/>
      <c r="H102" s="129"/>
      <c r="I102" s="129" t="s">
        <v>25</v>
      </c>
      <c r="J102" s="129"/>
      <c r="K102" s="129"/>
      <c r="L102" s="129"/>
      <c r="M102" s="145" t="s">
        <v>26</v>
      </c>
      <c r="N102" s="146"/>
      <c r="O102" s="146"/>
      <c r="P102" s="147"/>
      <c r="Q102" s="129" t="s">
        <v>27</v>
      </c>
      <c r="R102" s="129"/>
      <c r="S102" s="129"/>
      <c r="T102" s="129"/>
      <c r="U102" s="129" t="s">
        <v>28</v>
      </c>
      <c r="V102" s="129"/>
      <c r="W102" s="129"/>
      <c r="X102" s="129"/>
      <c r="Y102" s="129" t="s">
        <v>29</v>
      </c>
      <c r="Z102" s="129"/>
      <c r="AA102" s="129"/>
      <c r="AB102" s="130"/>
      <c r="AC102" s="10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1:53" ht="15" customHeight="1" x14ac:dyDescent="0.25">
      <c r="A103" s="28"/>
      <c r="B103" s="124"/>
      <c r="C103" s="126"/>
      <c r="D103" s="128"/>
      <c r="E103" s="131" t="s">
        <v>8</v>
      </c>
      <c r="F103" s="126"/>
      <c r="G103" s="131" t="s">
        <v>9</v>
      </c>
      <c r="H103" s="126"/>
      <c r="I103" s="131" t="s">
        <v>8</v>
      </c>
      <c r="J103" s="126"/>
      <c r="K103" s="131" t="s">
        <v>9</v>
      </c>
      <c r="L103" s="126"/>
      <c r="M103" s="131" t="s">
        <v>8</v>
      </c>
      <c r="N103" s="126"/>
      <c r="O103" s="131" t="s">
        <v>9</v>
      </c>
      <c r="P103" s="126"/>
      <c r="Q103" s="131" t="s">
        <v>8</v>
      </c>
      <c r="R103" s="126"/>
      <c r="S103" s="131" t="s">
        <v>9</v>
      </c>
      <c r="T103" s="126"/>
      <c r="U103" s="131" t="s">
        <v>8</v>
      </c>
      <c r="V103" s="126"/>
      <c r="W103" s="131" t="s">
        <v>9</v>
      </c>
      <c r="X103" s="126"/>
      <c r="Y103" s="131" t="s">
        <v>8</v>
      </c>
      <c r="Z103" s="126"/>
      <c r="AA103" s="131" t="s">
        <v>9</v>
      </c>
      <c r="AB103" s="132"/>
      <c r="AC103" s="10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1:53" ht="22.5" customHeight="1" x14ac:dyDescent="0.25">
      <c r="A104" s="28"/>
      <c r="B104" s="124"/>
      <c r="C104" s="126"/>
      <c r="D104" s="128"/>
      <c r="E104" s="32" t="s">
        <v>10</v>
      </c>
      <c r="F104" s="32" t="s">
        <v>11</v>
      </c>
      <c r="G104" s="32" t="s">
        <v>10</v>
      </c>
      <c r="H104" s="32" t="s">
        <v>11</v>
      </c>
      <c r="I104" s="32" t="s">
        <v>10</v>
      </c>
      <c r="J104" s="62" t="s">
        <v>11</v>
      </c>
      <c r="K104" s="32" t="s">
        <v>10</v>
      </c>
      <c r="L104" s="32" t="s">
        <v>11</v>
      </c>
      <c r="M104" s="32" t="s">
        <v>10</v>
      </c>
      <c r="N104" s="32" t="s">
        <v>11</v>
      </c>
      <c r="O104" s="32" t="s">
        <v>10</v>
      </c>
      <c r="P104" s="32" t="s">
        <v>11</v>
      </c>
      <c r="Q104" s="32" t="s">
        <v>10</v>
      </c>
      <c r="R104" s="32" t="s">
        <v>11</v>
      </c>
      <c r="S104" s="32" t="s">
        <v>10</v>
      </c>
      <c r="T104" s="32" t="s">
        <v>11</v>
      </c>
      <c r="U104" s="32" t="s">
        <v>10</v>
      </c>
      <c r="V104" s="32" t="s">
        <v>11</v>
      </c>
      <c r="W104" s="32" t="s">
        <v>10</v>
      </c>
      <c r="X104" s="32" t="s">
        <v>11</v>
      </c>
      <c r="Y104" s="32" t="s">
        <v>10</v>
      </c>
      <c r="Z104" s="32" t="s">
        <v>11</v>
      </c>
      <c r="AA104" s="32" t="s">
        <v>10</v>
      </c>
      <c r="AB104" s="33" t="s">
        <v>11</v>
      </c>
      <c r="AC104" s="10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1:53" ht="32.25" customHeight="1" x14ac:dyDescent="0.25">
      <c r="A105" s="28"/>
      <c r="B105" s="34">
        <v>1</v>
      </c>
      <c r="C105" s="35" t="s">
        <v>12</v>
      </c>
      <c r="D105" s="36" t="s">
        <v>13</v>
      </c>
      <c r="E105" s="37"/>
      <c r="F105" s="38"/>
      <c r="G105" s="37">
        <v>1.83</v>
      </c>
      <c r="H105" s="38">
        <f t="shared" ref="H105:AB106" si="25">1.83+(1.83*0.22)</f>
        <v>2.2326000000000001</v>
      </c>
      <c r="I105" s="37"/>
      <c r="J105" s="63"/>
      <c r="K105" s="37">
        <v>1.83</v>
      </c>
      <c r="L105" s="38">
        <f t="shared" si="25"/>
        <v>2.2326000000000001</v>
      </c>
      <c r="M105" s="79"/>
      <c r="N105" s="37"/>
      <c r="O105" s="37">
        <v>1.83</v>
      </c>
      <c r="P105" s="38">
        <f t="shared" si="25"/>
        <v>2.2326000000000001</v>
      </c>
      <c r="Q105" s="38"/>
      <c r="R105" s="37"/>
      <c r="S105" s="37">
        <v>1.83</v>
      </c>
      <c r="T105" s="38">
        <f t="shared" si="25"/>
        <v>2.2326000000000001</v>
      </c>
      <c r="U105" s="38"/>
      <c r="V105" s="79"/>
      <c r="W105" s="37">
        <v>1.83</v>
      </c>
      <c r="X105" s="38">
        <f t="shared" si="25"/>
        <v>2.2326000000000001</v>
      </c>
      <c r="Y105" s="37"/>
      <c r="Z105" s="38"/>
      <c r="AA105" s="37">
        <v>1.83</v>
      </c>
      <c r="AB105" s="39">
        <f t="shared" si="25"/>
        <v>2.2326000000000001</v>
      </c>
      <c r="AC105" s="10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1:53" ht="32.25" customHeight="1" x14ac:dyDescent="0.25">
      <c r="A106" s="28"/>
      <c r="B106" s="34">
        <v>2</v>
      </c>
      <c r="C106" s="35" t="s">
        <v>14</v>
      </c>
      <c r="D106" s="36" t="s">
        <v>13</v>
      </c>
      <c r="E106" s="37"/>
      <c r="F106" s="38"/>
      <c r="G106" s="37">
        <v>1.83</v>
      </c>
      <c r="H106" s="38">
        <f t="shared" si="25"/>
        <v>2.2326000000000001</v>
      </c>
      <c r="I106" s="80"/>
      <c r="J106" s="81"/>
      <c r="K106" s="37">
        <v>1.83</v>
      </c>
      <c r="L106" s="38">
        <f t="shared" si="25"/>
        <v>2.2326000000000001</v>
      </c>
      <c r="M106" s="79"/>
      <c r="N106" s="37"/>
      <c r="O106" s="37">
        <v>1.83</v>
      </c>
      <c r="P106" s="38">
        <f t="shared" si="25"/>
        <v>2.2326000000000001</v>
      </c>
      <c r="Q106" s="38"/>
      <c r="R106" s="80"/>
      <c r="S106" s="37">
        <v>1.83</v>
      </c>
      <c r="T106" s="38">
        <f t="shared" si="25"/>
        <v>2.2326000000000001</v>
      </c>
      <c r="U106" s="38"/>
      <c r="V106" s="79"/>
      <c r="W106" s="37">
        <v>1.83</v>
      </c>
      <c r="X106" s="38">
        <f t="shared" si="25"/>
        <v>2.2326000000000001</v>
      </c>
      <c r="Y106" s="37"/>
      <c r="Z106" s="38"/>
      <c r="AA106" s="37">
        <v>1.83</v>
      </c>
      <c r="AB106" s="39">
        <f t="shared" si="25"/>
        <v>2.2326000000000001</v>
      </c>
      <c r="AC106" s="10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1:53" ht="32.25" customHeight="1" x14ac:dyDescent="0.25">
      <c r="A107" s="28"/>
      <c r="B107" s="34">
        <v>3</v>
      </c>
      <c r="C107" s="35" t="s">
        <v>15</v>
      </c>
      <c r="D107" s="36" t="s">
        <v>13</v>
      </c>
      <c r="E107" s="37"/>
      <c r="F107" s="38"/>
      <c r="G107" s="37">
        <v>2.7450000000000001</v>
      </c>
      <c r="H107" s="38">
        <f>2.745+(2.745*0.22)</f>
        <v>3.3489</v>
      </c>
      <c r="I107" s="80"/>
      <c r="J107" s="81"/>
      <c r="K107" s="37">
        <v>2.7450000000000001</v>
      </c>
      <c r="L107" s="38">
        <f>2.745+(2.745*0.22)</f>
        <v>3.3489</v>
      </c>
      <c r="M107" s="79"/>
      <c r="N107" s="37"/>
      <c r="O107" s="37">
        <v>2.7450000000000001</v>
      </c>
      <c r="P107" s="38">
        <f>2.745+(2.745*0.22)</f>
        <v>3.3489</v>
      </c>
      <c r="Q107" s="38"/>
      <c r="R107" s="80"/>
      <c r="S107" s="37">
        <v>2.7450000000000001</v>
      </c>
      <c r="T107" s="38">
        <f>2.745+(2.745*0.22)</f>
        <v>3.3489</v>
      </c>
      <c r="U107" s="38"/>
      <c r="V107" s="79"/>
      <c r="W107" s="37">
        <v>2.7450000000000001</v>
      </c>
      <c r="X107" s="38">
        <f>2.745+(2.745*0.22)</f>
        <v>3.3489</v>
      </c>
      <c r="Y107" s="37"/>
      <c r="Z107" s="38"/>
      <c r="AA107" s="37">
        <v>2.7450000000000001</v>
      </c>
      <c r="AB107" s="39">
        <f t="shared" si="21"/>
        <v>3.3489</v>
      </c>
      <c r="AC107" s="10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1:53" ht="32.25" customHeight="1" x14ac:dyDescent="0.25">
      <c r="A108" s="28"/>
      <c r="B108" s="34">
        <v>4</v>
      </c>
      <c r="C108" s="35" t="s">
        <v>16</v>
      </c>
      <c r="D108" s="36" t="s">
        <v>13</v>
      </c>
      <c r="E108" s="37"/>
      <c r="F108" s="38"/>
      <c r="G108" s="37">
        <v>3.66</v>
      </c>
      <c r="H108" s="38">
        <f>3.66+(3.66*0.22)</f>
        <v>4.4652000000000003</v>
      </c>
      <c r="I108" s="80"/>
      <c r="J108" s="81"/>
      <c r="K108" s="37">
        <v>3.66</v>
      </c>
      <c r="L108" s="38">
        <f>3.66+(3.66*0.22)</f>
        <v>4.4652000000000003</v>
      </c>
      <c r="M108" s="79"/>
      <c r="N108" s="37"/>
      <c r="O108" s="37">
        <v>3.66</v>
      </c>
      <c r="P108" s="38">
        <f>3.66+(3.66*0.22)</f>
        <v>4.4652000000000003</v>
      </c>
      <c r="Q108" s="38"/>
      <c r="R108" s="80"/>
      <c r="S108" s="37">
        <v>3.66</v>
      </c>
      <c r="T108" s="38">
        <f>3.66+(3.66*0.22)</f>
        <v>4.4652000000000003</v>
      </c>
      <c r="U108" s="38"/>
      <c r="V108" s="79"/>
      <c r="W108" s="37">
        <v>3.66</v>
      </c>
      <c r="X108" s="38">
        <f>3.66+(3.66*0.22)</f>
        <v>4.4652000000000003</v>
      </c>
      <c r="Y108" s="37"/>
      <c r="Z108" s="38"/>
      <c r="AA108" s="37">
        <v>3.66</v>
      </c>
      <c r="AB108" s="39">
        <f t="shared" si="8"/>
        <v>4.4652000000000003</v>
      </c>
      <c r="AC108" s="10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1:53" ht="32.25" customHeight="1" x14ac:dyDescent="0.25">
      <c r="A109" s="28"/>
      <c r="B109" s="41">
        <v>5</v>
      </c>
      <c r="C109" s="42" t="s">
        <v>17</v>
      </c>
      <c r="D109" s="43" t="s">
        <v>13</v>
      </c>
      <c r="E109" s="44"/>
      <c r="F109" s="45"/>
      <c r="G109" s="44">
        <v>5.49</v>
      </c>
      <c r="H109" s="45">
        <f>5.49+(5.49*0.22)</f>
        <v>6.6978</v>
      </c>
      <c r="I109" s="82"/>
      <c r="J109" s="83"/>
      <c r="K109" s="44">
        <v>5.49</v>
      </c>
      <c r="L109" s="45">
        <f>5.49+(5.49*0.22)</f>
        <v>6.6978</v>
      </c>
      <c r="M109" s="84"/>
      <c r="N109" s="44"/>
      <c r="O109" s="44">
        <v>5.49</v>
      </c>
      <c r="P109" s="45">
        <f>5.49+(5.49*0.22)</f>
        <v>6.6978</v>
      </c>
      <c r="Q109" s="85"/>
      <c r="R109" s="82"/>
      <c r="S109" s="44">
        <v>5.49</v>
      </c>
      <c r="T109" s="45">
        <f>5.49+(5.49*0.22)</f>
        <v>6.6978</v>
      </c>
      <c r="U109" s="85"/>
      <c r="V109" s="84"/>
      <c r="W109" s="44">
        <v>5.49</v>
      </c>
      <c r="X109" s="45">
        <f>5.49+(5.49*0.22)</f>
        <v>6.6978</v>
      </c>
      <c r="Y109" s="44"/>
      <c r="Z109" s="85"/>
      <c r="AA109" s="44">
        <v>5.49</v>
      </c>
      <c r="AB109" s="46">
        <f t="shared" si="24"/>
        <v>6.6978</v>
      </c>
      <c r="AC109" s="10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1:53" ht="15" customHeight="1" x14ac:dyDescent="0.25">
      <c r="A110" s="2"/>
      <c r="B110" s="70"/>
      <c r="C110" s="86"/>
      <c r="D110" s="72"/>
      <c r="E110" s="73"/>
      <c r="F110" s="74"/>
      <c r="G110" s="72"/>
      <c r="H110" s="87"/>
      <c r="I110" s="74"/>
      <c r="J110" s="88"/>
      <c r="K110" s="74"/>
      <c r="L110" s="87"/>
      <c r="M110" s="74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1:53" ht="13.5" customHeight="1" x14ac:dyDescent="0.25">
      <c r="A111" s="2"/>
      <c r="B111" s="27"/>
      <c r="C111" s="27"/>
      <c r="D111" s="27"/>
      <c r="E111" s="27"/>
      <c r="F111" s="27"/>
      <c r="G111" s="27"/>
      <c r="H111" s="27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1:53" ht="15.75" customHeight="1" x14ac:dyDescent="0.25">
      <c r="A112" s="28"/>
      <c r="B112" s="133" t="s">
        <v>41</v>
      </c>
      <c r="C112" s="134"/>
      <c r="D112" s="134"/>
      <c r="E112" s="134"/>
      <c r="F112" s="134"/>
      <c r="G112" s="134"/>
      <c r="H112" s="135"/>
      <c r="I112" s="10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1:53" ht="14.1" customHeight="1" x14ac:dyDescent="0.25">
      <c r="A113" s="28"/>
      <c r="B113" s="123" t="s">
        <v>4</v>
      </c>
      <c r="C113" s="125" t="s">
        <v>23</v>
      </c>
      <c r="D113" s="127" t="s">
        <v>6</v>
      </c>
      <c r="E113" s="129"/>
      <c r="F113" s="129"/>
      <c r="G113" s="129"/>
      <c r="H113" s="130"/>
      <c r="I113" s="10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1:53" ht="13.7" customHeight="1" x14ac:dyDescent="0.25">
      <c r="A114" s="28"/>
      <c r="B114" s="124"/>
      <c r="C114" s="126"/>
      <c r="D114" s="128"/>
      <c r="E114" s="131" t="s">
        <v>8</v>
      </c>
      <c r="F114" s="126"/>
      <c r="G114" s="131" t="s">
        <v>9</v>
      </c>
      <c r="H114" s="132"/>
      <c r="I114" s="10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1:53" ht="30.75" customHeight="1" x14ac:dyDescent="0.25">
      <c r="A115" s="28"/>
      <c r="B115" s="124"/>
      <c r="C115" s="126"/>
      <c r="D115" s="128"/>
      <c r="E115" s="32" t="s">
        <v>10</v>
      </c>
      <c r="F115" s="32" t="s">
        <v>11</v>
      </c>
      <c r="G115" s="32" t="s">
        <v>10</v>
      </c>
      <c r="H115" s="33" t="s">
        <v>11</v>
      </c>
      <c r="I115" s="10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1:53" ht="39" customHeight="1" x14ac:dyDescent="0.25">
      <c r="A116" s="28"/>
      <c r="B116" s="41">
        <v>1</v>
      </c>
      <c r="C116" s="42" t="s">
        <v>42</v>
      </c>
      <c r="D116" s="43" t="s">
        <v>43</v>
      </c>
      <c r="E116" s="44">
        <v>8.5409836065573799E-2</v>
      </c>
      <c r="F116" s="120">
        <v>0.1042</v>
      </c>
      <c r="G116" s="44">
        <v>2.8469945355191302E-3</v>
      </c>
      <c r="H116" s="121">
        <v>3.47333333333333E-3</v>
      </c>
      <c r="I116" s="10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</sheetData>
  <mergeCells count="183">
    <mergeCell ref="G2:M2"/>
    <mergeCell ref="B4:V4"/>
    <mergeCell ref="B7:H7"/>
    <mergeCell ref="B8:B10"/>
    <mergeCell ref="C8:C10"/>
    <mergeCell ref="D8:D10"/>
    <mergeCell ref="E8:H8"/>
    <mergeCell ref="E9:F9"/>
    <mergeCell ref="G9:H9"/>
    <mergeCell ref="J7:P7"/>
    <mergeCell ref="J8:J10"/>
    <mergeCell ref="K8:K10"/>
    <mergeCell ref="L8:L10"/>
    <mergeCell ref="M8:P8"/>
    <mergeCell ref="M9:N9"/>
    <mergeCell ref="O9:P9"/>
    <mergeCell ref="B18:H18"/>
    <mergeCell ref="B19:B21"/>
    <mergeCell ref="C19:C21"/>
    <mergeCell ref="D19:D21"/>
    <mergeCell ref="E19:H19"/>
    <mergeCell ref="E20:F20"/>
    <mergeCell ref="G20:H20"/>
    <mergeCell ref="B29:AE29"/>
    <mergeCell ref="B32:AE32"/>
    <mergeCell ref="J18:P18"/>
    <mergeCell ref="J19:J21"/>
    <mergeCell ref="K19:K21"/>
    <mergeCell ref="L19:L21"/>
    <mergeCell ref="M19:P19"/>
    <mergeCell ref="M20:N20"/>
    <mergeCell ref="O20:P20"/>
    <mergeCell ref="B33:B35"/>
    <mergeCell ref="C33:C35"/>
    <mergeCell ref="D33:D35"/>
    <mergeCell ref="E33:H33"/>
    <mergeCell ref="I33:L33"/>
    <mergeCell ref="M33:O35"/>
    <mergeCell ref="P33:S33"/>
    <mergeCell ref="T33:W33"/>
    <mergeCell ref="X34:Y34"/>
    <mergeCell ref="Z34:AA34"/>
    <mergeCell ref="AB34:AC34"/>
    <mergeCell ref="AD34:AE34"/>
    <mergeCell ref="M36:O36"/>
    <mergeCell ref="M37:O37"/>
    <mergeCell ref="X33:AA33"/>
    <mergeCell ref="AB33:AE33"/>
    <mergeCell ref="E34:F34"/>
    <mergeCell ref="G34:H34"/>
    <mergeCell ref="I34:J34"/>
    <mergeCell ref="K34:L34"/>
    <mergeCell ref="P34:Q34"/>
    <mergeCell ref="R34:S34"/>
    <mergeCell ref="T34:U34"/>
    <mergeCell ref="V34:W34"/>
    <mergeCell ref="M38:O38"/>
    <mergeCell ref="M39:O39"/>
    <mergeCell ref="M40:O40"/>
    <mergeCell ref="B43:AB43"/>
    <mergeCell ref="B44:B46"/>
    <mergeCell ref="C44:C46"/>
    <mergeCell ref="D44:D46"/>
    <mergeCell ref="E44:H44"/>
    <mergeCell ref="I44:L44"/>
    <mergeCell ref="M44:P44"/>
    <mergeCell ref="Y45:Z45"/>
    <mergeCell ref="AA45:AB45"/>
    <mergeCell ref="Q44:T44"/>
    <mergeCell ref="U44:X44"/>
    <mergeCell ref="Y44:AB44"/>
    <mergeCell ref="E45:F45"/>
    <mergeCell ref="G45:H45"/>
    <mergeCell ref="I45:J45"/>
    <mergeCell ref="K45:L45"/>
    <mergeCell ref="M45:N45"/>
    <mergeCell ref="O45:P45"/>
    <mergeCell ref="Q45:R45"/>
    <mergeCell ref="B55:B57"/>
    <mergeCell ref="C55:C57"/>
    <mergeCell ref="D55:D57"/>
    <mergeCell ref="E55:F55"/>
    <mergeCell ref="G55:H55"/>
    <mergeCell ref="I55:J55"/>
    <mergeCell ref="S45:T45"/>
    <mergeCell ref="U45:V45"/>
    <mergeCell ref="W45:X45"/>
    <mergeCell ref="K55:L55"/>
    <mergeCell ref="M55:N55"/>
    <mergeCell ref="O55:P55"/>
    <mergeCell ref="E56:F56"/>
    <mergeCell ref="G56:H56"/>
    <mergeCell ref="I56:J56"/>
    <mergeCell ref="K56:L56"/>
    <mergeCell ref="M56:N56"/>
    <mergeCell ref="O56:P56"/>
    <mergeCell ref="B54:P54"/>
    <mergeCell ref="B65:AB65"/>
    <mergeCell ref="B66:B68"/>
    <mergeCell ref="C66:C68"/>
    <mergeCell ref="D66:D68"/>
    <mergeCell ref="E66:H66"/>
    <mergeCell ref="I66:L66"/>
    <mergeCell ref="M66:P66"/>
    <mergeCell ref="Q66:T66"/>
    <mergeCell ref="U66:X66"/>
    <mergeCell ref="Y66:AB66"/>
    <mergeCell ref="W67:X67"/>
    <mergeCell ref="Y67:Z67"/>
    <mergeCell ref="AA67:AB67"/>
    <mergeCell ref="E67:F67"/>
    <mergeCell ref="G67:H67"/>
    <mergeCell ref="I67:J67"/>
    <mergeCell ref="K67:L67"/>
    <mergeCell ref="M67:N67"/>
    <mergeCell ref="O67:P67"/>
    <mergeCell ref="B76:F76"/>
    <mergeCell ref="B77:B79"/>
    <mergeCell ref="C77:C79"/>
    <mergeCell ref="D77:D79"/>
    <mergeCell ref="E77:F77"/>
    <mergeCell ref="E78:F78"/>
    <mergeCell ref="Q67:R67"/>
    <mergeCell ref="S67:T67"/>
    <mergeCell ref="U67:V67"/>
    <mergeCell ref="B87:AB87"/>
    <mergeCell ref="B90:AE90"/>
    <mergeCell ref="B91:B93"/>
    <mergeCell ref="C91:C93"/>
    <mergeCell ref="D91:D93"/>
    <mergeCell ref="E91:H91"/>
    <mergeCell ref="I91:L91"/>
    <mergeCell ref="M91:O93"/>
    <mergeCell ref="P91:S91"/>
    <mergeCell ref="T91:W91"/>
    <mergeCell ref="X92:Y92"/>
    <mergeCell ref="Z92:AA92"/>
    <mergeCell ref="AB92:AC92"/>
    <mergeCell ref="AD92:AE92"/>
    <mergeCell ref="M94:O94"/>
    <mergeCell ref="M95:O95"/>
    <mergeCell ref="X91:AA91"/>
    <mergeCell ref="AB91:AE91"/>
    <mergeCell ref="E92:F92"/>
    <mergeCell ref="G92:H92"/>
    <mergeCell ref="I92:J92"/>
    <mergeCell ref="K92:L92"/>
    <mergeCell ref="P92:Q92"/>
    <mergeCell ref="R92:S92"/>
    <mergeCell ref="T92:U92"/>
    <mergeCell ref="V92:W92"/>
    <mergeCell ref="M96:O96"/>
    <mergeCell ref="M97:O97"/>
    <mergeCell ref="M98:O98"/>
    <mergeCell ref="B101:AB101"/>
    <mergeCell ref="B102:B104"/>
    <mergeCell ref="C102:C104"/>
    <mergeCell ref="D102:D104"/>
    <mergeCell ref="E102:H102"/>
    <mergeCell ref="I102:L102"/>
    <mergeCell ref="M102:P102"/>
    <mergeCell ref="Y103:Z103"/>
    <mergeCell ref="AA103:AB103"/>
    <mergeCell ref="Q102:T102"/>
    <mergeCell ref="U102:X102"/>
    <mergeCell ref="Y102:AB102"/>
    <mergeCell ref="E103:F103"/>
    <mergeCell ref="G103:H103"/>
    <mergeCell ref="I103:J103"/>
    <mergeCell ref="K103:L103"/>
    <mergeCell ref="M103:N103"/>
    <mergeCell ref="O103:P103"/>
    <mergeCell ref="Q103:R103"/>
    <mergeCell ref="B113:B115"/>
    <mergeCell ref="C113:C115"/>
    <mergeCell ref="D113:D115"/>
    <mergeCell ref="E113:H113"/>
    <mergeCell ref="E114:F114"/>
    <mergeCell ref="G114:H114"/>
    <mergeCell ref="S103:T103"/>
    <mergeCell ref="U103:V103"/>
    <mergeCell ref="W103:X103"/>
    <mergeCell ref="B112:H112"/>
  </mergeCells>
  <pageMargins left="1.2736614173228347" right="0.70866141732283472" top="0.74803149606299213" bottom="0.74803149606299213" header="0.31496062992125984" footer="0.31496062992125984"/>
  <pageSetup paperSize="9" scale="28" orientation="landscape" r:id="rId1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Roaming CoopVoce Impresa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Alessio Zini</cp:lastModifiedBy>
  <cp:lastPrinted>2022-08-10T09:48:55Z</cp:lastPrinted>
  <dcterms:modified xsi:type="dcterms:W3CDTF">2022-08-10T09:51:45Z</dcterms:modified>
</cp:coreProperties>
</file>